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Overview" sheetId="1" state="visible" r:id="rId3"/>
    <sheet name="Shooting Schedule" sheetId="2" state="visible" r:id="rId4"/>
    <sheet name="Cast Calls" sheetId="3" state="visible" r:id="rId5"/>
    <sheet name="Cast Legend" sheetId="4" state="visible" r:id="rId6"/>
    <sheet name="Art Department" sheetId="5" state="visible" r:id="rId7"/>
    <sheet name="Camera &amp; Equipment" sheetId="6" state="visible" r:id="rId8"/>
  </sheets>
  <definedNames>
    <definedName function="false" hidden="false" localSheetId="1" name="_xlnm.Print_Titles" vbProcedure="false">'Shooting Schedule'!$1:$1</definedName>
    <definedName function="false" hidden="true" localSheetId="1" name="_xlnm._FilterDatabase" vbProcedure="false">'Shooting Schedule'!$A$1:$S$61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<sst xmlns="http://schemas.openxmlformats.org/spreadsheetml/2006/main" count="1511" uniqueCount="609">
  <si>
    <t xml:space="preserve">COFFEE'D: EPISODE ONE "THE 1911"</t>
  </si>
  <si>
    <t xml:space="preserve">Two-Night Shooting Schedule · 6:00 PM – 12:00 AM each night · Dates TBD</t>
  </si>
  <si>
    <t xml:space="preserve">SHOOTING LOCATION</t>
  </si>
  <si>
    <t xml:space="preserve">Location</t>
  </si>
  <si>
    <t xml:space="preserve">Black Rifle Coffee Company: San Antonio (Bitters Rd)</t>
  </si>
  <si>
    <t xml:space="preserve">Address</t>
  </si>
  <si>
    <t xml:space="preserve">180 W Bitters Rd, San Antonio, TX 78216</t>
  </si>
  <si>
    <t xml:space="preserve">Phone</t>
  </si>
  <si>
    <t xml:space="preserve">(210) 963-9660</t>
  </si>
  <si>
    <t xml:space="preserve">Café hours</t>
  </si>
  <si>
    <t xml:space="preserve">Open daily 5:30 AM – 8:00 PM (per BRCC location page)</t>
  </si>
  <si>
    <t xml:space="preserve">Heads up</t>
  </si>
  <si>
    <t xml:space="preserve">The café is open until 8:00 PM, so the first 2 hours of each night overlap business hours. Arrange a buyout or early close, or shoot Scene 1 (exterior) and prep only until 8:00 PM.</t>
  </si>
  <si>
    <t xml:space="preserve">Source</t>
  </si>
  <si>
    <t xml:space="preserve">https://caf.blackriflecoffee.com/locations/san-antonio</t>
  </si>
  <si>
    <t xml:space="preserve">Writers</t>
  </si>
  <si>
    <t xml:space="preserve">Nikki Howard &amp; Brent Pella</t>
  </si>
  <si>
    <t xml:space="preserve">DAY SUMMARY</t>
  </si>
  <si>
    <t xml:space="preserve">Day</t>
  </si>
  <si>
    <t xml:space="preserve">Focus</t>
  </si>
  <si>
    <t xml:space="preserve">Setups</t>
  </si>
  <si>
    <t xml:space="preserve">Screen time (sec)</t>
  </si>
  <si>
    <t xml:space="preserve">Scenes</t>
  </si>
  <si>
    <t xml:space="preserve">Day 1</t>
  </si>
  <si>
    <t xml:space="preserve">Front of House — Garrett Day</t>
  </si>
  <si>
    <t xml:space="preserve">1, 2, 7</t>
  </si>
  <si>
    <t xml:space="preserve">Day 2</t>
  </si>
  <si>
    <t xml:space="preserve">Back of House</t>
  </si>
  <si>
    <t xml:space="preserve">4, 6, 5, 3</t>
  </si>
  <si>
    <t xml:space="preserve">Total</t>
  </si>
  <si>
    <t xml:space="preserve">NOT ON THE CLOCK</t>
  </si>
  <si>
    <t xml:space="preserve">Shot 2.9</t>
  </si>
  <si>
    <t xml:space="preserve">Title card: built in post / graphics. No shoot time.</t>
  </si>
  <si>
    <t xml:space="preserve">Evan (V.O.)</t>
  </si>
  <si>
    <t xml:space="preserve">Scene 7 phone dialogue: record separately and filter in post. Play a scratch track on set Day 1 for timing.</t>
  </si>
  <si>
    <t xml:space="preserve">Optional pickup</t>
  </si>
  <si>
    <t xml:space="preserve">Garrett sprints to his truck and peels out (in script, not on shot list). Grab at end of Day 1 if time allows.</t>
  </si>
  <si>
    <t xml:space="preserve">Night for day</t>
  </si>
  <si>
    <t xml:space="preserve">Scenes 1, 2 and 7 are written as DAY. Cover or light the café windows to read as daytime.</t>
  </si>
  <si>
    <t xml:space="preserve">Prop weapons</t>
  </si>
  <si>
    <t xml:space="preserve">Armorer on set Day 1. Cold-weapon check before the AK entrance. Notify the venue and neighbors, since a masked actor with a prop rifle will be visible through the windows.</t>
  </si>
  <si>
    <t xml:space="preserve">Start</t>
  </si>
  <si>
    <t xml:space="preserve">End</t>
  </si>
  <si>
    <t xml:space="preserve">Block (min)</t>
  </si>
  <si>
    <t xml:space="preserve">Type</t>
  </si>
  <si>
    <t xml:space="preserve">Scene</t>
  </si>
  <si>
    <t xml:space="preserve">Shot</t>
  </si>
  <si>
    <t xml:space="preserve">Set / Area</t>
  </si>
  <si>
    <t xml:space="preserve">I/E</t>
  </si>
  <si>
    <t xml:space="preserve">Size</t>
  </si>
  <si>
    <t xml:space="preserve">Angle</t>
  </si>
  <si>
    <t xml:space="preserve">Movement</t>
  </si>
  <si>
    <t xml:space="preserve">Lens</t>
  </si>
  <si>
    <t xml:space="preserve">Rig</t>
  </si>
  <si>
    <t xml:space="preserve">Cast</t>
  </si>
  <si>
    <t xml:space="preserve">Description</t>
  </si>
  <si>
    <t xml:space="preserve">Notes</t>
  </si>
  <si>
    <t xml:space="preserve">Crew</t>
  </si>
  <si>
    <t xml:space="preserve">Black Rifle Coffee Company: San Antonio (Bitters Rd) · 180 W Bitters Rd, San Antonio, TX 78216</t>
  </si>
  <si>
    <t xml:space="preserve">Crew call · Load-in · Safety meeting</t>
  </si>
  <si>
    <t xml:space="preserve">Cast to hair &amp; makeup. Scene 1 has no cast, so camera rolls while talent preps.</t>
  </si>
  <si>
    <t xml:space="preserve">1.1</t>
  </si>
  <si>
    <t xml:space="preserve">Exterior: storefront &amp; flagpole</t>
  </si>
  <si>
    <t xml:space="preserve">EXT</t>
  </si>
  <si>
    <t xml:space="preserve">Wide</t>
  </si>
  <si>
    <t xml:space="preserve">Eye-level</t>
  </si>
  <si>
    <t xml:space="preserve">Static</t>
  </si>
  <si>
    <t xml:space="preserve">24mm</t>
  </si>
  <si>
    <t xml:space="preserve">Steady cam</t>
  </si>
  <si>
    <t xml:space="preserve">—</t>
  </si>
  <si>
    <t xml:space="preserve">The exterior of the Black Rifle Coffee cafe fills the frame, showing its entrance and outdoor seating area. The American flag is visible on a pole near the storefront.</t>
  </si>
  <si>
    <t xml:space="preserve">Race the sun: get exteriors before last light.</t>
  </si>
  <si>
    <t xml:space="preserve">1.2</t>
  </si>
  <si>
    <t xml:space="preserve">Close-up</t>
  </si>
  <si>
    <t xml:space="preserve">Low angle</t>
  </si>
  <si>
    <t xml:space="preserve">50mm</t>
  </si>
  <si>
    <t xml:space="preserve">The American flag waves back and forth on the pole in the breeze.</t>
  </si>
  <si>
    <t xml:space="preserve">1.3</t>
  </si>
  <si>
    <t xml:space="preserve">Medium</t>
  </si>
  <si>
    <t xml:space="preserve">Slow push in</t>
  </si>
  <si>
    <t xml:space="preserve">35mm</t>
  </si>
  <si>
    <t xml:space="preserve">The camera frames the Black Rifle Coffee logo on the cafe window.</t>
  </si>
  <si>
    <t xml:space="preserve">Move</t>
  </si>
  <si>
    <t xml:space="preserve">Move inside · Light café for day interior</t>
  </si>
  <si>
    <t xml:space="preserve">Cover or gel windows to sell daytime. Place 4 background customers in line.</t>
  </si>
  <si>
    <t xml:space="preserve">2.2</t>
  </si>
  <si>
    <t xml:space="preserve">Café floor &amp; counter</t>
  </si>
  <si>
    <t xml:space="preserve">INT</t>
  </si>
  <si>
    <t xml:space="preserve">Slow push-in</t>
  </si>
  <si>
    <t xml:space="preserve">4 Bruce</t>
  </si>
  <si>
    <t xml:space="preserve">A wide view of the cafe reveals military and Americana decor, with a short line of customers waiting at the counter and Bruce on a step stool working on a ceiling tile in the background.</t>
  </si>
  <si>
    <t xml:space="preserve">Master. Background in line, Bruce on step stool.</t>
  </si>
  <si>
    <t xml:space="preserve">2.3</t>
  </si>
  <si>
    <t xml:space="preserve">Two-shot</t>
  </si>
  <si>
    <t xml:space="preserve">3 Lacey, 5 Garrett</t>
  </si>
  <si>
    <t xml:space="preserve">At the counter, Garrett steps up in front of Lacey , who stands at the register facing him.</t>
  </si>
  <si>
    <t xml:space="preserve">2.5</t>
  </si>
  <si>
    <t xml:space="preserve">Over-the- shoulder</t>
  </si>
  <si>
    <t xml:space="preserve">5 Garrett</t>
  </si>
  <si>
    <t xml:space="preserve">Over Garrett's shoulder, the customers in line behind him lean and crane their necks to look past him toward the counter.</t>
  </si>
  <si>
    <t xml:space="preserve">Background reactions. Background wraps after this.</t>
  </si>
  <si>
    <t xml:space="preserve">2.4</t>
  </si>
  <si>
    <t xml:space="preserve">Lacey glances down toward Garrett's holstered pistol and then lifts her gaze back up to him with a dry expression.</t>
  </si>
  <si>
    <t xml:space="preserve">2.6</t>
  </si>
  <si>
    <t xml:space="preserve">Medium Close-up</t>
  </si>
  <si>
    <t xml:space="preserve">65mm</t>
  </si>
  <si>
    <t xml:space="preserve">Garrett narrows his eyes at Lacey, his expression tightening at the counter.</t>
  </si>
  <si>
    <t xml:space="preserve">2.8</t>
  </si>
  <si>
    <t xml:space="preserve">40mm</t>
  </si>
  <si>
    <t xml:space="preserve">On the step stool, Bruce pauses with his hands near the ceiling tile and turns his head toward the counter, his face showing concern.</t>
  </si>
  <si>
    <t xml:space="preserve">2.1</t>
  </si>
  <si>
    <t xml:space="preserve">85mm</t>
  </si>
  <si>
    <t xml:space="preserve">A wall clock above the cafe counter shows the time clearly. The frame holds on the clock face without revealing the rest of the room.</t>
  </si>
  <si>
    <t xml:space="preserve">Insert: clock set to 9:11.</t>
  </si>
  <si>
    <t xml:space="preserve">2.7</t>
  </si>
  <si>
    <t xml:space="preserve">High angle</t>
  </si>
  <si>
    <t xml:space="preserve">60mm</t>
  </si>
  <si>
    <t xml:space="preserve">3 Lacey</t>
  </si>
  <si>
    <t xml:space="preserve">A takeout cup on the counter fills the frame as Lacey writes on its side, revealing the words 'GARRETT (ARMED)'.</t>
  </si>
  <si>
    <t xml:space="preserve">Insert: cup reads GARRETT (ARMED).</t>
  </si>
  <si>
    <t xml:space="preserve">Meal</t>
  </si>
  <si>
    <t xml:space="preserve">Meal · 30 min</t>
  </si>
  <si>
    <t xml:space="preserve">Armorer briefing · Rehearse AK entrance</t>
  </si>
  <si>
    <t xml:space="preserve">Cold-weapon check with all cast &amp; crew. Notify neighbors / venue: masked actor with prop rifle visible through windows.</t>
  </si>
  <si>
    <t xml:space="preserve">7.1</t>
  </si>
  <si>
    <t xml:space="preserve">Medium wide</t>
  </si>
  <si>
    <t xml:space="preserve">28mm</t>
  </si>
  <si>
    <t xml:space="preserve">1 Erica, 3 Lacey, 5 Garrett</t>
  </si>
  <si>
    <t xml:space="preserve">Garrett strides in through the front door toward the counter, his pistol visible at his hip as Erica and Lacey stand waiting behind the register.</t>
  </si>
  <si>
    <t xml:space="preserve">Clock reset to 9:59.</t>
  </si>
  <si>
    <t xml:space="preserve">7.2</t>
  </si>
  <si>
    <t xml:space="preserve">Erica faces Garrett across the counter, hands lightly resting on the surface as she addresses him directly.</t>
  </si>
  <si>
    <t xml:space="preserve">7.3</t>
  </si>
  <si>
    <t xml:space="preserve">Lacey steps forward from behind the counter holding an index card, glancing from Garrett to the wall clock as Erica gives her a small nudge.</t>
  </si>
  <si>
    <t xml:space="preserve">Index card prop.</t>
  </si>
  <si>
    <t xml:space="preserve">7.4</t>
  </si>
  <si>
    <t xml:space="preserve">Quick handheld pan</t>
  </si>
  <si>
    <t xml:space="preserve">Handheld</t>
  </si>
  <si>
    <t xml:space="preserve">1 Erica, 2 J.D., 3 Lacey, 4 Bruce, 5 Garrett</t>
  </si>
  <si>
    <t xml:space="preserve">Bruce bursts in through the back door with an AK raised, his posture aggressive as everyone near the counter recoils toward cover.</t>
  </si>
  <si>
    <t xml:space="preserve">Bruce's entrance. Several takes; reset back door each time.</t>
  </si>
  <si>
    <t xml:space="preserve">7.5</t>
  </si>
  <si>
    <t xml:space="preserve">Everyone at the counter turns toward Garrett as he stands rigid with his hand hovering near his holster, eyes locked on Bruce’s rifle and lips moving in silent calculation.</t>
  </si>
  <si>
    <t xml:space="preserve">7.6</t>
  </si>
  <si>
    <t xml:space="preserve">Three-quarter rear</t>
  </si>
  <si>
    <t xml:space="preserve">Slow tracking backward</t>
  </si>
  <si>
    <t xml:space="preserve">4 Bruce, 5 Garrett</t>
  </si>
  <si>
    <t xml:space="preserve">Garrett slowly raises both hands above his shoulders and walks backward toward the front door, keeping his gaze fixed on Bruce until he slips out of the shop.</t>
  </si>
  <si>
    <t xml:space="preserve">Garrett backs out the front door.</t>
  </si>
  <si>
    <t xml:space="preserve">7.7</t>
  </si>
  <si>
    <t xml:space="preserve">Bruce now stands near the counter with his ski mask pushed up, looking toward the door with a puzzled expression as the rifle lowers slightly.</t>
  </si>
  <si>
    <t xml:space="preserve">7.8</t>
  </si>
  <si>
    <t xml:space="preserve">45mm</t>
  </si>
  <si>
    <t xml:space="preserve">Lacey stoops to retrieve the fallen index card from the floor behind the counter, then tears it into small pieces over the trash can.</t>
  </si>
  <si>
    <t xml:space="preserve">Multiple index cards for retakes.</t>
  </si>
  <si>
    <t xml:space="preserve">7.9</t>
  </si>
  <si>
    <t xml:space="preserve">32mm</t>
  </si>
  <si>
    <t xml:space="preserve">1 Erica, 2 J.D., 3 Lacey, 4 Bruce</t>
  </si>
  <si>
    <t xml:space="preserve">Erica stands at the counter with the store phone at her ear on speaker, her hand trembling slightly as Bruce, Lacey, and J.D. lean in around her to listen.</t>
  </si>
  <si>
    <t xml:space="preserve">Play Evan's V.O. on speaker for timing.</t>
  </si>
  <si>
    <t xml:space="preserve">Wrap</t>
  </si>
  <si>
    <t xml:space="preserve">Wrap · Armorer secures weapons · Load-out</t>
  </si>
  <si>
    <t xml:space="preserve">Day 1 total: setups and screen time</t>
  </si>
  <si>
    <t xml:space="preserve">Crew call · Light counter set</t>
  </si>
  <si>
    <t xml:space="preserve">Cast to hair &amp; makeup. Bruce needs mop.</t>
  </si>
  <si>
    <t xml:space="preserve">4.1</t>
  </si>
  <si>
    <t xml:space="preserve">Behind the counter</t>
  </si>
  <si>
    <t xml:space="preserve">Medium Wide</t>
  </si>
  <si>
    <t xml:space="preserve">Behind the counter, Erica stands in front of Lacey, J.D., and Bruce, gathering them into a loose huddle as Bruce holds an idle mop. Everyone stands in a relaxed lull, waiting for her to speak.</t>
  </si>
  <si>
    <t xml:space="preserve">Master: team huddle.</t>
  </si>
  <si>
    <t xml:space="preserve">4.2</t>
  </si>
  <si>
    <t xml:space="preserve">1 Erica, 2 J.D., 3 Lacey, 5 Garrett</t>
  </si>
  <si>
    <t xml:space="preserve">The group remains clustered behind the counter, heads subtly shaking in unison as Erica addresses them about the gun, with their expressions shifting into animated debate.</t>
  </si>
  <si>
    <t xml:space="preserve">4.3</t>
  </si>
  <si>
    <t xml:space="preserve">1 Erica, 2 J.D., 3 Lacey</t>
  </si>
  <si>
    <t xml:space="preserve">The camera favors Lacey and J.D. across the counter as they trade barbs, with Erica slightly off to one side, listening tensely to their exchange.</t>
  </si>
  <si>
    <t xml:space="preserve">4.4</t>
  </si>
  <si>
    <t xml:space="preserve">Slow pan</t>
  </si>
  <si>
    <t xml:space="preserve">The frame tightens on Bruce near the counter, his mop paused on a single tile, as Erica turns toward him for support and the others look to him expectantly.</t>
  </si>
  <si>
    <t xml:space="preserve">4.5</t>
  </si>
  <si>
    <t xml:space="preserve">1 Erica, 4 Bruce</t>
  </si>
  <si>
    <t xml:space="preserve">A closer view frames Bruce from the chest up as Erica snaps at him, his posture stiffening and his expression tightening at the insult.</t>
  </si>
  <si>
    <t xml:space="preserve">4.6</t>
  </si>
  <si>
    <t xml:space="preserve">Slow tracking</t>
  </si>
  <si>
    <t xml:space="preserve">Bruce slowly leans his mop against the counter, his face showing a small shift before he turns away and walks through the doorway into the back as the others watch.</t>
  </si>
  <si>
    <t xml:space="preserve">Bruce exits to the back.</t>
  </si>
  <si>
    <t xml:space="preserve">4.7</t>
  </si>
  <si>
    <t xml:space="preserve">1 Erica, 3 Lacey</t>
  </si>
  <si>
    <t xml:space="preserve">Erica remains behind the counter, glancing toward the back door with a worried expression as Lacey gives a casual shrug and a cocky smile before walking away.</t>
  </si>
  <si>
    <t xml:space="preserve">Move to break area</t>
  </si>
  <si>
    <t xml:space="preserve">6.1</t>
  </si>
  <si>
    <t xml:space="preserve">Break area</t>
  </si>
  <si>
    <t xml:space="preserve">2 J.D.</t>
  </si>
  <si>
    <t xml:space="preserve">J.D. stands at a whiteboard, writing a list under the heading about proposed courses of action. The numbered options fill the board in clear, block letters.</t>
  </si>
  <si>
    <t xml:space="preserve">Whiteboard: PROPOSED COURSES OF ACTION.</t>
  </si>
  <si>
    <t xml:space="preserve">6.2</t>
  </si>
  <si>
    <t xml:space="preserve">Lacey and Erica stand by the break area counter facing J.D., reacting differently to the options on the whiteboard. Lacey looks amused as Erica grows defensive and animated.</t>
  </si>
  <si>
    <t xml:space="preserve">6.3</t>
  </si>
  <si>
    <t xml:space="preserve">Minor reframing</t>
  </si>
  <si>
    <t xml:space="preserve">Lacey hunches over a small table, scribbling on a napkin and then holding it up toward the others with a mischievous look. She repeatedly adjusts the wording as Erica reacts off to the side.</t>
  </si>
  <si>
    <t xml:space="preserve">Napkins + marker for apology drafts.</t>
  </si>
  <si>
    <t xml:space="preserve">6.4</t>
  </si>
  <si>
    <t xml:space="preserve">Bruce enters the break area doorway peeling off yellow rubber gloves, his posture heavy and drained. The others at the table react with disgusted expressions as Bruce stares off, replaying what he just went through.</t>
  </si>
  <si>
    <t xml:space="preserve">Yellow rubber gloves.</t>
  </si>
  <si>
    <t xml:space="preserve">6.5</t>
  </si>
  <si>
    <t xml:space="preserve">J.D. rises slowly from his chair, looking past the others toward the whiteboard with sudden intensity. Lacey and Erica start to react before he cuts them off, and the group closes in around him as he lays out his idea.</t>
  </si>
  <si>
    <t xml:space="preserve">6.6</t>
  </si>
  <si>
    <t xml:space="preserve">2 J.D., 4 Bruce</t>
  </si>
  <si>
    <t xml:space="preserve">All three slowly turn their heads toward Bruce, who stands nearby mid-bite into a granola bar, frozen in confusion. He looks back at them uncertainly as J.D. presses him and he forces down the mouthful.</t>
  </si>
  <si>
    <t xml:space="preserve">Granola bar. Bruce (Caleb) wraps after this.</t>
  </si>
  <si>
    <t xml:space="preserve">Reset back room</t>
  </si>
  <si>
    <t xml:space="preserve">Desk, syrup boxes, mini fridge, "SAFETY IS EVERYONE'S JOB" whiteboard, org chart with Erica's face.</t>
  </si>
  <si>
    <t xml:space="preserve">5.1</t>
  </si>
  <si>
    <t xml:space="preserve">Back room / office</t>
  </si>
  <si>
    <t xml:space="preserve">Three- shot</t>
  </si>
  <si>
    <t xml:space="preserve">Tripod</t>
  </si>
  <si>
    <t xml:space="preserve">Lacey and J.D. sit across from Erica at a small table, facing her like an interview panel. They hold tense postures across the table from her.</t>
  </si>
  <si>
    <t xml:space="preserve">Mostly tripod coverage, so these move fast.</t>
  </si>
  <si>
    <t xml:space="preserve">5.2</t>
  </si>
  <si>
    <t xml:space="preserve">Erica leans forward over the table, gesturing in frustration toward Lacey and J.D.</t>
  </si>
  <si>
    <t xml:space="preserve">5.4</t>
  </si>
  <si>
    <t xml:space="preserve">1 Erica, 2 J.D.</t>
  </si>
  <si>
    <t xml:space="preserve">Erica turns toward J.D., bracing her hands on the edge of the table as she lays out her worries.</t>
  </si>
  <si>
    <t xml:space="preserve">5.3</t>
  </si>
  <si>
    <t xml:space="preserve">J.D. sits rigidly in his chair, looking between Lacey and Erica with mounting concern.</t>
  </si>
  <si>
    <t xml:space="preserve">5.5</t>
  </si>
  <si>
    <t xml:space="preserve">J.D. leans back slightly in his chair, looking at Erica with dry skepticism.</t>
  </si>
  <si>
    <t xml:space="preserve">5.7</t>
  </si>
  <si>
    <t xml:space="preserve">70mm</t>
  </si>
  <si>
    <t xml:space="preserve">2 J.D., 3 Lacey</t>
  </si>
  <si>
    <t xml:space="preserve">J.D. silently fixes his gaze on Lacey, holding eye contact without responding.</t>
  </si>
  <si>
    <t xml:space="preserve">5.6</t>
  </si>
  <si>
    <t xml:space="preserve">Lacey looks directly at J.D., tilting her head in disbelief across the table.</t>
  </si>
  <si>
    <t xml:space="preserve">5.8</t>
  </si>
  <si>
    <t xml:space="preserve">Medium Long</t>
  </si>
  <si>
    <t xml:space="preserve">J.D. turns from the table and walks away across the back room, leaving Lacey and Erica seated behind him.</t>
  </si>
  <si>
    <t xml:space="preserve">J.D. walks away. Lacey (Heather) wraps after this.</t>
  </si>
  <si>
    <t xml:space="preserve">3.1</t>
  </si>
  <si>
    <t xml:space="preserve">1 Erica</t>
  </si>
  <si>
    <t xml:space="preserve">Erica sits at a cluttered desk in the cramped back office, holding a phone to her ear. She glances toward the whiteboard with the safety message and the org chart taped beside it.</t>
  </si>
  <si>
    <t xml:space="preserve">Clean whiteboard for the time jump back to 10:14 AM.</t>
  </si>
  <si>
    <t xml:space="preserve">3.2</t>
  </si>
  <si>
    <t xml:space="preserve">Erica lowers her smile into a controlled expression and straightens in her chair, still holding the phone. Her eyes focus ahead toward an unseen point as she finishes the call.</t>
  </si>
  <si>
    <t xml:space="preserve">3.3</t>
  </si>
  <si>
    <t xml:space="preserve">Medium Two-shot</t>
  </si>
  <si>
    <t xml:space="preserve">Erica sets the phone down on the desk and exhales, her shoulders dropping slightly. In the doorway behind her, J.D. stands motionless, already watching her.</t>
  </si>
  <si>
    <t xml:space="preserve">3.4</t>
  </si>
  <si>
    <t xml:space="preserve">Slight handheld sway</t>
  </si>
  <si>
    <t xml:space="preserve">Erica swivels slightly in her chair toward J.D., gesturing lightly with one hand as she explains. J.D. leans on the doorframe, listening intently.</t>
  </si>
  <si>
    <t xml:space="preserve">3.5</t>
  </si>
  <si>
    <t xml:space="preserve">Slow pan following marker</t>
  </si>
  <si>
    <t xml:space="preserve">J.D. stands at the whiteboard and draws a rough top-down layout of the store with bold marker strokes. Erica watches from her chair, turned toward the board.</t>
  </si>
  <si>
    <t xml:space="preserve">J.D. draws store layout.</t>
  </si>
  <si>
    <t xml:space="preserve">3.6</t>
  </si>
  <si>
    <t xml:space="preserve">Erica looks back at J.D. with a skeptical expression, her head tilted slightly. J.D. faces her defensively, his posture tense and insistent.</t>
  </si>
  <si>
    <t xml:space="preserve">Wrap · Load-out</t>
  </si>
  <si>
    <t xml:space="preserve">Day 2 total: setups and screen time</t>
  </si>
  <si>
    <t xml:space="preserve">Cast #</t>
  </si>
  <si>
    <t xml:space="preserve">Character</t>
  </si>
  <si>
    <t xml:space="preserve">Played by</t>
  </si>
  <si>
    <t xml:space="preserve">Call (H/MU)</t>
  </si>
  <si>
    <t xml:space="preserve">On set</t>
  </si>
  <si>
    <t xml:space="preserve">Hours on call</t>
  </si>
  <si>
    <t xml:space="preserve">Lacey</t>
  </si>
  <si>
    <t xml:space="preserve">Heather</t>
  </si>
  <si>
    <t xml:space="preserve">Bruce</t>
  </si>
  <si>
    <t xml:space="preserve">Caleb</t>
  </si>
  <si>
    <t xml:space="preserve">Garrett</t>
  </si>
  <si>
    <t xml:space="preserve">Casting TBD</t>
  </si>
  <si>
    <t xml:space="preserve">Erica</t>
  </si>
  <si>
    <t xml:space="preserve">Nikki</t>
  </si>
  <si>
    <t xml:space="preserve">J.D.</t>
  </si>
  <si>
    <t xml:space="preserve">Brent</t>
  </si>
  <si>
    <t xml:space="preserve">BG</t>
  </si>
  <si>
    <t xml:space="preserve">Background (4 customers)</t>
  </si>
  <si>
    <t xml:space="preserve">Extras</t>
  </si>
  <si>
    <t xml:space="preserve">Hours on call = Wrap − Call, in hours.</t>
  </si>
  <si>
    <t xml:space="preserve">Lines</t>
  </si>
  <si>
    <t xml:space="preserve">3, 4, 5, 6, 7</t>
  </si>
  <si>
    <t xml:space="preserve">2, 4, 5, 6, 7</t>
  </si>
  <si>
    <t xml:space="preserve">2, 4, 6, 7</t>
  </si>
  <si>
    <t xml:space="preserve">2, 7</t>
  </si>
  <si>
    <t xml:space="preserve">7</t>
  </si>
  <si>
    <t xml:space="preserve">Evan is voice-only (off-camera); record separately.</t>
  </si>
  <si>
    <t xml:space="preserve">ART DEPARTMENT: WARDROBE, PROPS &amp; SET DRESSING</t>
  </si>
  <si>
    <t xml:space="preserve">Story Day 1 = Scenes 2–6 · Next morning = Scene 7. Each principal needs two changes. Built from the script, shot list and storyboards.</t>
  </si>
  <si>
    <t xml:space="preserve">How to use: the Status column (light yellow) is yours to fill in. Pick Need / Sourced / Rented / Pulled / On Set from the dropdown. Example: "Rented".</t>
  </si>
  <si>
    <t xml:space="preserve">WARDROBE</t>
  </si>
  <si>
    <t xml:space="preserve">Look</t>
  </si>
  <si>
    <t xml:space="preserve">Item</t>
  </si>
  <si>
    <t xml:space="preserve">Storyboard ref</t>
  </si>
  <si>
    <t xml:space="preserve">Status</t>
  </si>
  <si>
    <t xml:space="preserve">Change 1 · Story Day 1</t>
  </si>
  <si>
    <t xml:space="preserve">2–6</t>
  </si>
  <si>
    <t xml:space="preserve">Fitted black blazer</t>
  </si>
  <si>
    <t xml:space="preserve">3.2, 4.7</t>
  </si>
  <si>
    <t xml:space="preserve">Reads 'corporate executive in a coffee shop.' Most polished person in the building.</t>
  </si>
  <si>
    <t xml:space="preserve">Black blouse / shell top</t>
  </si>
  <si>
    <t xml:space="preserve">Dark tailored slacks</t>
  </si>
  <si>
    <t xml:space="preserve">Black low heels or flats</t>
  </si>
  <si>
    <t xml:space="preserve">BRCC GM name badge</t>
  </si>
  <si>
    <t xml:space="preserve">Hair: loose, voluminous curls</t>
  </si>
  <si>
    <t xml:space="preserve">Change 2 · Next morning</t>
  </si>
  <si>
    <t xml:space="preserve">Second blazer or same blazer with a new top (different color under-layer)</t>
  </si>
  <si>
    <t xml:space="preserve">7.2, 7.9</t>
  </si>
  <si>
    <t xml:space="preserve">Needs to read as a new day. Change the top at minimum.</t>
  </si>
  <si>
    <t xml:space="preserve">Same slacks/shoes OK</t>
  </si>
  <si>
    <t xml:space="preserve">GM name badge</t>
  </si>
  <si>
    <t xml:space="preserve">3–6</t>
  </si>
  <si>
    <t xml:space="preserve">Plate-carrier style vest (empty plates, no live gear)</t>
  </si>
  <si>
    <t xml:space="preserve">3.5, 6.1</t>
  </si>
  <si>
    <t xml:space="preserve">Wears a vest to work at a coffee shop. Played straight, never winking.</t>
  </si>
  <si>
    <t xml:space="preserve">Multicam / OCP-pattern combat shirt or tee</t>
  </si>
  <si>
    <t xml:space="preserve">Tan or coyote work pants / tactical pants</t>
  </si>
  <si>
    <t xml:space="preserve">Tan combat boots</t>
  </si>
  <si>
    <t xml:space="preserve">Flag/unit patch on vest</t>
  </si>
  <si>
    <t xml:space="preserve">Watch (G-Shock style)</t>
  </si>
  <si>
    <t xml:space="preserve">Assistant GM name tag</t>
  </si>
  <si>
    <t xml:space="preserve">Same vest</t>
  </si>
  <si>
    <t xml:space="preserve">Swap the shirt only. The vest is his identity.</t>
  </si>
  <si>
    <t xml:space="preserve">Different shirt (solid coyote/OD tee)</t>
  </si>
  <si>
    <t xml:space="preserve">Same pants/boots</t>
  </si>
  <si>
    <t xml:space="preserve">2, 4–6</t>
  </si>
  <si>
    <t xml:space="preserve">Black fitted tee or tank</t>
  </si>
  <si>
    <t xml:space="preserve">2.4, 6.3</t>
  </si>
  <si>
    <t xml:space="preserve">Gun nerd, zero authority respect. Apron is the uniform; the attitude is the costume.</t>
  </si>
  <si>
    <t xml:space="preserve">Black BRCC barista apron</t>
  </si>
  <si>
    <t xml:space="preserve">Black jeans / work pants</t>
  </si>
  <si>
    <t xml:space="preserve">Black boots or sneakers</t>
  </si>
  <si>
    <t xml:space="preserve">Barista name tag</t>
  </si>
  <si>
    <t xml:space="preserve">Hair: single side braid</t>
  </si>
  <si>
    <t xml:space="preserve">Visible sleeve tattoos (Heather's own)</t>
  </si>
  <si>
    <t xml:space="preserve">Different black or charcoal top</t>
  </si>
  <si>
    <t xml:space="preserve">7.3, 7.8</t>
  </si>
  <si>
    <t xml:space="preserve">Index card in apron pocket.</t>
  </si>
  <si>
    <t xml:space="preserve">Same apron</t>
  </si>
  <si>
    <t xml:space="preserve">Same braid (continuity)</t>
  </si>
  <si>
    <t xml:space="preserve">2, 4, 6</t>
  </si>
  <si>
    <t xml:space="preserve">Plaid flannel shirt (red/brown/black)</t>
  </si>
  <si>
    <t xml:space="preserve">2.8, 4.5, 6.4</t>
  </si>
  <si>
    <t xml:space="preserve">Big, soft, approachable. Tool belt stays on in nearly everything.</t>
  </si>
  <si>
    <t xml:space="preserve">Black crew tee underneath</t>
  </si>
  <si>
    <t xml:space="preserve">Work jeans or Carhartt pants</t>
  </si>
  <si>
    <t xml:space="preserve">Work boots</t>
  </si>
  <si>
    <t xml:space="preserve">Tool belt w/ hammer, screwdrivers, tape measure</t>
  </si>
  <si>
    <t xml:space="preserve">Yellow rubber dish gloves (Sc 6)</t>
  </si>
  <si>
    <t xml:space="preserve">Different flannel or same flannel over a different tee</t>
  </si>
  <si>
    <t xml:space="preserve">7.4, 7.7</t>
  </si>
  <si>
    <t xml:space="preserve">Ski mask must roll up cleanly for 7.7. Get 2 in case of snag.</t>
  </si>
  <si>
    <t xml:space="preserve">Black knit ski mask, roll-up style</t>
  </si>
  <si>
    <t xml:space="preserve">Tool belt (script: 'still wearing his tool belt')</t>
  </si>
  <si>
    <t xml:space="preserve">2</t>
  </si>
  <si>
    <t xml:space="preserve">Golf polo (pastel or patterned)</t>
  </si>
  <si>
    <t xml:space="preserve">2.3, 2.6</t>
  </si>
  <si>
    <t xml:space="preserve">Script look is 'tactical vest over a golf polo.' The storyboard shows a waxed jacket. Pick one before the fitting.</t>
  </si>
  <si>
    <t xml:space="preserve">Tactical vest worn over the polo</t>
  </si>
  <si>
    <t xml:space="preserve">Khaki or golf slacks</t>
  </si>
  <si>
    <t xml:space="preserve">Belt sturdy enough for OWB holster</t>
  </si>
  <si>
    <t xml:space="preserve">OWB holster for 1911, worn 'prominently' on hip</t>
  </si>
  <si>
    <t xml:space="preserve">Sunglasses on collar or hat (optional)</t>
  </si>
  <si>
    <t xml:space="preserve">Different golf polo</t>
  </si>
  <si>
    <t xml:space="preserve">7.1, 7.6</t>
  </si>
  <si>
    <t xml:space="preserve">Enters 'chest out.' Must be able to walk backwards with hands raised comfortably.</t>
  </si>
  <si>
    <t xml:space="preserve">Same holster + 1911</t>
  </si>
  <si>
    <t xml:space="preserve">Same slacks OK</t>
  </si>
  <si>
    <t xml:space="preserve">Background</t>
  </si>
  <si>
    <t xml:space="preserve">4 customers in line</t>
  </si>
  <si>
    <t xml:space="preserve">Customer 1: veteran type, BRCC hat, tee</t>
  </si>
  <si>
    <t xml:space="preserve">2.2, 2.5</t>
  </si>
  <si>
    <t xml:space="preserve">No logos except BRCC. Avoid white and loud patterns. Bring a second option each.</t>
  </si>
  <si>
    <t xml:space="preserve">Customer 2: active-duty look, uniform or PT gear</t>
  </si>
  <si>
    <t xml:space="preserve">Customer 3: office worker, button-down</t>
  </si>
  <si>
    <t xml:space="preserve">Customer 4: casual, hoodie</t>
  </si>
  <si>
    <t xml:space="preserve">PROPS</t>
  </si>
  <si>
    <t xml:space="preserve">Category</t>
  </si>
  <si>
    <t xml:space="preserve">Hero?</t>
  </si>
  <si>
    <t xml:space="preserve">Qty</t>
  </si>
  <si>
    <t xml:space="preserve">Used by</t>
  </si>
  <si>
    <t xml:space="preserve">Weapons (armorer)</t>
  </si>
  <si>
    <t xml:space="preserve">HERO</t>
  </si>
  <si>
    <t xml:space="preserve">1911 pistol: non-firing replica or rubber stunt version</t>
  </si>
  <si>
    <t xml:space="preserve">Hero plus backup. Must sit in the OWB holster; the hand hovers over it in 7.5. Armorer controls it at all times.</t>
  </si>
  <si>
    <t xml:space="preserve">AK-pattern rifle: non-firing replica</t>
  </si>
  <si>
    <t xml:space="preserve">1 (+1 rubber)</t>
  </si>
  <si>
    <t xml:space="preserve">Raised on entrance (7.4). Rubber version for any rough handling. Cold check before every take.</t>
  </si>
  <si>
    <t xml:space="preserve">OWB holster for 1911</t>
  </si>
  <si>
    <t xml:space="preserve">1</t>
  </si>
  <si>
    <t xml:space="preserve">Listed under wardrobe too. Confirm fit with the replica.</t>
  </si>
  <si>
    <t xml:space="preserve">Wardrobe props</t>
  </si>
  <si>
    <t xml:space="preserve">Black knit ski mask (roll-up)</t>
  </si>
  <si>
    <t xml:space="preserve">Pushed up in 7.7.</t>
  </si>
  <si>
    <t xml:space="preserve">Tool belt, loaded</t>
  </si>
  <si>
    <t xml:space="preserve">Hammer, screwdrivers, tape measure, zip ties.</t>
  </si>
  <si>
    <t xml:space="preserve">Yellow rubber gloves</t>
  </si>
  <si>
    <t xml:space="preserve">2 pr</t>
  </si>
  <si>
    <t xml:space="preserve">6</t>
  </si>
  <si>
    <t xml:space="preserve">Peeled off on entrance (6.4).</t>
  </si>
  <si>
    <t xml:space="preserve">Name badges: Erica (GM), J.D. (Asst GM), Lacey, Bruce</t>
  </si>
  <si>
    <t xml:space="preserve">1 each (+1 spare)</t>
  </si>
  <si>
    <t xml:space="preserve">2–7</t>
  </si>
  <si>
    <t xml:space="preserve">Staff</t>
  </si>
  <si>
    <t xml:space="preserve">BRCC style.</t>
  </si>
  <si>
    <t xml:space="preserve">Café: counter</t>
  </si>
  <si>
    <t xml:space="preserve">Takeout cups printed 'GARRETT (ARMED)'</t>
  </si>
  <si>
    <t xml:space="preserve">12</t>
  </si>
  <si>
    <t xml:space="preserve">Insert 2.7. Lacey writes on camera, so bring blanks plus pre-written backups.</t>
  </si>
  <si>
    <t xml:space="preserve">Black Sharpie / cup marker</t>
  </si>
  <si>
    <t xml:space="preserve">3</t>
  </si>
  <si>
    <t xml:space="preserve">Medium lavender oat milk latte: hero drink</t>
  </si>
  <si>
    <t xml:space="preserve">4</t>
  </si>
  <si>
    <t xml:space="preserve">Half-caf, heavy foam. Refresh for continuity.</t>
  </si>
  <si>
    <t xml:space="preserve">Wall clock, hands manually settable</t>
  </si>
  <si>
    <t xml:space="preserve">Set to 9:11 (Sc 2, insert 2.1) and 9:59 (Sc 7). Swap for the location clock or set its hands.</t>
  </si>
  <si>
    <t xml:space="preserve">Store phone with speakerphone</t>
  </si>
  <si>
    <t xml:space="preserve">3, 7</t>
  </si>
  <si>
    <t xml:space="preserve">Landline-style. Back office in Sc 3, counter in Sc 7. Evan's V.O. plays through it.</t>
  </si>
  <si>
    <t xml:space="preserve">Index cards: Lacey's apology</t>
  </si>
  <si>
    <t xml:space="preserve">10</t>
  </si>
  <si>
    <t xml:space="preserve">Dropped, picked up and torn every take (7.8).</t>
  </si>
  <si>
    <t xml:space="preserve">Cash register / POS</t>
  </si>
  <si>
    <t xml:space="preserve">Use location POS. Lock out any live screens.</t>
  </si>
  <si>
    <t xml:space="preserve">Coffee brewing: practical espresso machine + drip</t>
  </si>
  <si>
    <t xml:space="preserve">Location equipment. Espresso machine hisses in the silence after Erica's line (Sc 4).</t>
  </si>
  <si>
    <t xml:space="preserve">Door chime / bell</t>
  </si>
  <si>
    <t xml:space="preserve">Sound can add it in post. Practical is nice to have.</t>
  </si>
  <si>
    <t xml:space="preserve">Café: floor</t>
  </si>
  <si>
    <t xml:space="preserve">Step stool or 4-ft ladder</t>
  </si>
  <si>
    <t xml:space="preserve">Bruce stands on it (2.2, 2.8). Safety-check weight rating.</t>
  </si>
  <si>
    <t xml:space="preserve">Removable ceiling tile (or hero tile panel)</t>
  </si>
  <si>
    <t xml:space="preserve">Bruce is fixing it in the background.</t>
  </si>
  <si>
    <t xml:space="preserve">Mop + bucket (wringer)</t>
  </si>
  <si>
    <t xml:space="preserve">Mops the same tile the whole scene. Leaned on counter in 4.6.</t>
  </si>
  <si>
    <t xml:space="preserve">Desk + office chair (swivel)</t>
  </si>
  <si>
    <t xml:space="preserve">3, 5</t>
  </si>
  <si>
    <t xml:space="preserve">Erica swivels in 3.4.</t>
  </si>
  <si>
    <t xml:space="preserve">Small table + 3 chairs</t>
  </si>
  <si>
    <t xml:space="preserve">1 set</t>
  </si>
  <si>
    <t xml:space="preserve">5</t>
  </si>
  <si>
    <t xml:space="preserve">Erica, Lacey, J.D.</t>
  </si>
  <si>
    <t xml:space="preserve">'Deposition' setup (5.1).</t>
  </si>
  <si>
    <t xml:space="preserve">Whiteboard reading 'SAFETY IS EVERYONE'S JOB' (faded)</t>
  </si>
  <si>
    <t xml:space="preserve">Same board J.D. draws the store layout on in 3.5.</t>
  </si>
  <si>
    <t xml:space="preserve">Printed BRCC org chart with Erica's face glued over 'Regional Manager'</t>
  </si>
  <si>
    <t xml:space="preserve">Taped beside the whiteboard. Visual gag, so make it legible on a 35mm medium.</t>
  </si>
  <si>
    <t xml:space="preserve">Syrup boxes, cases of cups, mini fridge</t>
  </si>
  <si>
    <t xml:space="preserve">Dressing</t>
  </si>
  <si>
    <t xml:space="preserve">Cramped, cluttered office.</t>
  </si>
  <si>
    <t xml:space="preserve">Dry-erase markers (black, red, blue) + eraser</t>
  </si>
  <si>
    <t xml:space="preserve">2 sets</t>
  </si>
  <si>
    <t xml:space="preserve">3, 6</t>
  </si>
  <si>
    <t xml:space="preserve">Clean the board between takes of 3.5.</t>
  </si>
  <si>
    <t xml:space="preserve">Whiteboard: 'PROPOSED COURSES OF ACTION' + COA 1–4</t>
  </si>
  <si>
    <t xml:space="preserve">COA 1: Lacey apologizes to Garrett · COA 2: Erica apologizes to Bruce · COA 3: Both · COA 4: Neither.</t>
  </si>
  <si>
    <t xml:space="preserve">Napkins + pen for apology drafts</t>
  </si>
  <si>
    <t xml:space="preserve">1 pack</t>
  </si>
  <si>
    <t xml:space="preserve">Held up to camera in 6.3. Pre-letter a few hero napkins.</t>
  </si>
  <si>
    <t xml:space="preserve">Granola bars</t>
  </si>
  <si>
    <t xml:space="preserve">Mid-bite in 6.6 and swallowed. Bring extras for retakes.</t>
  </si>
  <si>
    <t xml:space="preserve">Break table, chairs, counter, microwave, mugs</t>
  </si>
  <si>
    <t xml:space="preserve">Location break room.</t>
  </si>
  <si>
    <t xml:space="preserve">Vehicles</t>
  </si>
  <si>
    <t xml:space="preserve">Garrett's pickup truck</t>
  </si>
  <si>
    <t xml:space="preserve">7 (optional)</t>
  </si>
  <si>
    <t xml:space="preserve">Only if the peel-out pickup is shot. Not on the shot list.</t>
  </si>
  <si>
    <t xml:space="preserve">Exterior</t>
  </si>
  <si>
    <t xml:space="preserve">American flag on pole</t>
  </si>
  <si>
    <t xml:space="preserve">Location flag. Confirm it's up and lit for the night shoot.</t>
  </si>
  <si>
    <t xml:space="preserve">Total props</t>
  </si>
  <si>
    <t xml:space="preserve">Hero props</t>
  </si>
  <si>
    <t xml:space="preserve">SET DRESSING</t>
  </si>
  <si>
    <t xml:space="preserve">Area</t>
  </si>
  <si>
    <t xml:space="preserve">Café floor</t>
  </si>
  <si>
    <t xml:space="preserve">Military &amp; Americana decor: flags, unit patches, framed photos</t>
  </si>
  <si>
    <t xml:space="preserve">Mostly in place at Bitters Rd. Add pieces if frame 2.2 needs them.</t>
  </si>
  <si>
    <t xml:space="preserve">4 background customers in line</t>
  </si>
  <si>
    <t xml:space="preserve">See wardrobe.</t>
  </si>
  <si>
    <t xml:space="preserve">Windows (Sc 1, 2, 7)</t>
  </si>
  <si>
    <t xml:space="preserve">Diffusion / day-look treatment on front windows</t>
  </si>
  <si>
    <t xml:space="preserve">Night-for-day: see Camera &amp; Equipment → Lighting.</t>
  </si>
  <si>
    <t xml:space="preserve">Back room</t>
  </si>
  <si>
    <t xml:space="preserve">Cramped office clutter</t>
  </si>
  <si>
    <t xml:space="preserve">Syrup boxes, mini fridge, filing, paperwork, BRCC bags.</t>
  </si>
  <si>
    <t xml:space="preserve">All</t>
  </si>
  <si>
    <t xml:space="preserve">Clear/cover any live screens, posted schedules, staff personal info</t>
  </si>
  <si>
    <t xml:space="preserve">Location courtesy and clearance.</t>
  </si>
  <si>
    <t xml:space="preserve">CAMERA &amp; EQUIPMENT: LENSES, CAMERA SUPPORT, LIGHTING, GRIP &amp; SOUND</t>
  </si>
  <si>
    <t xml:space="preserve">Built from the shot list (lens, rig and movement for all 47 live-action setups). Interiors in Scenes 2, 4 and 7 are night-for-day.</t>
  </si>
  <si>
    <t xml:space="preserve">LENS PLAN (counts update from the Shooting Schedule tab)</t>
  </si>
  <si>
    <t xml:space="preserve">Focal length</t>
  </si>
  <si>
    <t xml:space="preserve"># Shots</t>
  </si>
  <si>
    <t xml:space="preserve">Shots</t>
  </si>
  <si>
    <t xml:space="preserve">1.1, 2.2, 7.4</t>
  </si>
  <si>
    <t xml:space="preserve">4.1, 7.1</t>
  </si>
  <si>
    <t xml:space="preserve">4.6, 6.5, 7.9</t>
  </si>
  <si>
    <t xml:space="preserve">1.3, 2.3, 3.1, 3.3, 3.5, 4.2, 4.4, 5.1, 5.8, 6.1, 6.3, 6.4, 7.2, 7.6</t>
  </si>
  <si>
    <t xml:space="preserve">2.8, 3.4, 4.3, 4.7, 6.2, 6.6, 7.3, 7.7</t>
  </si>
  <si>
    <t xml:space="preserve">1.2, 2.4, 2.5, 3.2, 3.6, 4.5, 5.2, 5.3, 5.4, 5.5, 5.6, 7.5</t>
  </si>
  <si>
    <t xml:space="preserve">Rig split</t>
  </si>
  <si>
    <t xml:space="preserve">Steadicam / gimbal</t>
  </si>
  <si>
    <t xml:space="preserve">EQUIPMENT LIST</t>
  </si>
  <si>
    <t xml:space="preserve">Used for</t>
  </si>
  <si>
    <t xml:space="preserve">Camera</t>
  </si>
  <si>
    <t xml:space="preserve">Cinema camera body, A-cam (4K+, 16:9, strong low-light / dual native ISO)</t>
  </si>
  <si>
    <t xml:space="preserve">All scenes</t>
  </si>
  <si>
    <t xml:space="preserve">Night shoot. Pick a body that's clean at high base ISO.</t>
  </si>
  <si>
    <t xml:space="preserve">B-cam body (matching sensor/color)</t>
  </si>
  <si>
    <t xml:space="preserve">Sc 4, 6, 7</t>
  </si>
  <si>
    <t xml:space="preserve">Recommended. Cross-shoot the big group dialogue scenes to fit 27 setups into Day 2.</t>
  </si>
  <si>
    <t xml:space="preserve">8 cards</t>
  </si>
  <si>
    <t xml:space="preserve">Media cards + readers</t>
  </si>
  <si>
    <t xml:space="preserve">Offload &amp; back up at meal and wrap.</t>
  </si>
  <si>
    <t xml:space="preserve">Batteries (V-mount/Gold) + chargers</t>
  </si>
  <si>
    <t xml:space="preserve">6-hr nights with Steadicam draw.</t>
  </si>
  <si>
    <t xml:space="preserve">1 per cam</t>
  </si>
  <si>
    <t xml:space="preserve">Matte box, follow focus (wireless), 7" on-board monitor</t>
  </si>
  <si>
    <t xml:space="preserve">1 kit</t>
  </si>
  <si>
    <t xml:space="preserve">Wireless video TX/RX + director's monitor (video village)</t>
  </si>
  <si>
    <t xml:space="preserve">Director + script supervisor at the monitor.</t>
  </si>
  <si>
    <t xml:space="preserve">Lenses</t>
  </si>
  <si>
    <t xml:space="preserve">Matched cine prime set: 24, 28, 35, 40, 50, 65, 85mm</t>
  </si>
  <si>
    <t xml:space="preserve">41 of 47 live-action shots</t>
  </si>
  <si>
    <t xml:space="preserve">e.g. Sigma Cine FF High Speed or equivalent. 35mm and 50mm do the heavy lifting (26 shots).</t>
  </si>
  <si>
    <t xml:space="preserve">32mm prime (or use 35mm)</t>
  </si>
  <si>
    <t xml:space="preserve">Optional. 35mm covers these if the set has no 32.</t>
  </si>
  <si>
    <t xml:space="preserve">Short cine zoom, ~28–80mm range</t>
  </si>
  <si>
    <t xml:space="preserve">7.8 (45mm), 5.7 (70mm), fast resets</t>
  </si>
  <si>
    <t xml:space="preserve">Covers the in-between focal lengths and speeds up resets on Steadicam.</t>
  </si>
  <si>
    <t xml:space="preserve">Close-focus solution: +1/+2 diopter or 60mm macro</t>
  </si>
  <si>
    <t xml:space="preserve">2.7 cup insert, 2.1 clock</t>
  </si>
  <si>
    <t xml:space="preserve">Cup lettering needs to be tack sharp.</t>
  </si>
  <si>
    <t xml:space="preserve">Filters: 1/8 &amp; 1/4 diffusion (Pro-Mist/Glimmerglass), ND set, polarizer</t>
  </si>
  <si>
    <t xml:space="preserve">Soft halation for the moody storyboard look. Polarizer for window glare.</t>
  </si>
  <si>
    <t xml:space="preserve">Support</t>
  </si>
  <si>
    <t xml:space="preserve">Steadicam rig + operator (or Ronin-2 class gimbal)</t>
  </si>
  <si>
    <t xml:space="preserve">34 shots</t>
  </si>
  <si>
    <t xml:space="preserve">Most of the shot list is 'Steady cam'. Book an operator.</t>
  </si>
  <si>
    <t xml:space="preserve">Tripod: 100mm bowl, fluid head, sticks + baby legs + hi-hat</t>
  </si>
  <si>
    <t xml:space="preserve">Sc 3, 5 (9 shots), inserts</t>
  </si>
  <si>
    <t xml:space="preserve">Hi-hat for the cup insert.</t>
  </si>
  <si>
    <t xml:space="preserve">Handheld / shoulder rig</t>
  </si>
  <si>
    <t xml:space="preserve">3.4, 4.5, 6.3, 6.6, 7.4</t>
  </si>
  <si>
    <t xml:space="preserve">Quick handheld pan on the AK entrance.</t>
  </si>
  <si>
    <t xml:space="preserve">Dolly or slider (optional)</t>
  </si>
  <si>
    <t xml:space="preserve">Push-ins (13 shots)</t>
  </si>
  <si>
    <t xml:space="preserve">Steadicam can do the push-ins. A slider makes the inserts repeatable.</t>
  </si>
  <si>
    <t xml:space="preserve">Lighting</t>
  </si>
  <si>
    <t xml:space="preserve">Large daylight LED or 1.2K HMI outside front windows</t>
  </si>
  <si>
    <t xml:space="preserve">Sc 2, 4, 7 (night-for-day)</t>
  </si>
  <si>
    <t xml:space="preserve">Fakes morning sun through the storefront glass.</t>
  </si>
  <si>
    <t xml:space="preserve">Mid-power LED COB (600W class, bi-color)</t>
  </si>
  <si>
    <t xml:space="preserve">Key sources, bounced or through diffusion</t>
  </si>
  <si>
    <t xml:space="preserve">Soft key for counter coverage.</t>
  </si>
  <si>
    <t xml:space="preserve">Mid-power LED COB (300W class)</t>
  </si>
  <si>
    <t xml:space="preserve">Back room, break area, fill</t>
  </si>
  <si>
    <t xml:space="preserve">Smaller rooms, Day 2.</t>
  </si>
  <si>
    <t xml:space="preserve">LED tube lights (RGB, battery)</t>
  </si>
  <si>
    <t xml:space="preserve">Practical augment, edge/hair light, hide-in-set</t>
  </si>
  <si>
    <t xml:space="preserve">Hide behind the counter, shelves and window frames.</t>
  </si>
  <si>
    <t xml:space="preserve">Flexible LED mats / small panels</t>
  </si>
  <si>
    <t xml:space="preserve">Back office (Sc 3, 5), tight corners</t>
  </si>
  <si>
    <t xml:space="preserve">Low-profile ceiling bounce in the cramped office.</t>
  </si>
  <si>
    <t xml:space="preserve">Practicals: café pendants, menu boards, office desk lamp</t>
  </si>
  <si>
    <t xml:space="preserve">All interiors</t>
  </si>
  <si>
    <t xml:space="preserve">Dim pendants to taste. Keep the warm 'coffee shop' glow.</t>
  </si>
  <si>
    <t xml:space="preserve">Small fresnel / LED spot</t>
  </si>
  <si>
    <t xml:space="preserve">Clock insert, logo window (1.3), eye lights</t>
  </si>
  <si>
    <t xml:space="preserve">Shape the clock face and the cup.</t>
  </si>
  <si>
    <t xml:space="preserve">Exterior: 600W LED + battery for storefront/flag</t>
  </si>
  <si>
    <t xml:space="preserve">Sc 1</t>
  </si>
  <si>
    <t xml:space="preserve">Fill if the sun is gone. Flag needs a light at night anyway.</t>
  </si>
  <si>
    <t xml:space="preserve">Grip</t>
  </si>
  <si>
    <t xml:space="preserve">C-stands</t>
  </si>
  <si>
    <t xml:space="preserve">Combo / roller stands</t>
  </si>
  <si>
    <t xml:space="preserve">For the window units.</t>
  </si>
  <si>
    <t xml:space="preserve">24</t>
  </si>
  <si>
    <t xml:space="preserve">Sandbags</t>
  </si>
  <si>
    <t xml:space="preserve">Every stand bagged in a public café.</t>
  </si>
  <si>
    <t xml:space="preserve">8x8 frame + 1/2 grid cloth, Ultrabounce, Full Silk</t>
  </si>
  <si>
    <t xml:space="preserve">Window diffusion, big soft key</t>
  </si>
  <si>
    <t xml:space="preserve">4x4 floppies, 24x36 flags, cutters, solids</t>
  </si>
  <si>
    <t xml:space="preserve">Control spill in small rooms</t>
  </si>
  <si>
    <t xml:space="preserve">1 each</t>
  </si>
  <si>
    <t xml:space="preserve">Diffusion &amp; gel rolls: 216, 250, CTB/CTO, ND .3/.6</t>
  </si>
  <si>
    <t xml:space="preserve">Windows, practicals</t>
  </si>
  <si>
    <t xml:space="preserve">Gel the practicals or windows to balance.</t>
  </si>
  <si>
    <t xml:space="preserve">Apple boxes (full set), wedges, clamps, A-clamps</t>
  </si>
  <si>
    <t xml:space="preserve">Electric</t>
  </si>
  <si>
    <t xml:space="preserve">20</t>
  </si>
  <si>
    <t xml:space="preserve">Stingers / extension cables (12/3)</t>
  </si>
  <si>
    <t xml:space="preserve">Map the café's circuits before Day 1.</t>
  </si>
  <si>
    <t xml:space="preserve">Power distro / quiet inverter generator</t>
  </si>
  <si>
    <t xml:space="preserve">Window units</t>
  </si>
  <si>
    <t xml:space="preserve">1.2K HMIs or big LEDs can trip café circuits. Plan dedicated power.</t>
  </si>
  <si>
    <t xml:space="preserve">Sound</t>
  </si>
  <si>
    <t xml:space="preserve">Boom mic + boom pole + blimp</t>
  </si>
  <si>
    <t xml:space="preserve">All dialogue</t>
  </si>
  <si>
    <t xml:space="preserve">Wireless lav kits</t>
  </si>
  <si>
    <t xml:space="preserve">Principals + Garrett</t>
  </si>
  <si>
    <t xml:space="preserve">Field recorder with timecode</t>
  </si>
  <si>
    <t xml:space="preserve">Jam sync with camera.</t>
  </si>
  <si>
    <t xml:space="preserve">Playback speaker for Evan scratch V.O.</t>
  </si>
  <si>
    <t xml:space="preserve">Phone gag timing. Final V.O. recorded separately.</t>
  </si>
  <si>
    <t xml:space="preserve">Room tone + wild lines</t>
  </si>
  <si>
    <t xml:space="preserve">Each set</t>
  </si>
  <si>
    <t xml:space="preserve">30 sec room tone per set before moving.</t>
  </si>
  <si>
    <t xml:space="preserve">Set ops</t>
  </si>
  <si>
    <t xml:space="preserve">8</t>
  </si>
  <si>
    <t xml:space="preserve">Comms (walkies + surveillance earpieces)</t>
  </si>
  <si>
    <t xml:space="preserve">Monitors cart, director's chairs, script-sup kit</t>
  </si>
</sst>
</file>

<file path=xl/styles.xml><?xml version="1.0" encoding="utf-8"?>
<styleSheet xmlns="http://schemas.openxmlformats.org/spreadsheetml/2006/main">
  <numFmts count="4">
    <numFmt numFmtId="164" formatCode="General"/>
    <numFmt numFmtId="165" formatCode="h:mm\ AM/PM"/>
    <numFmt numFmtId="166" formatCode="0.00"/>
    <numFmt numFmtId="167" formatCode="General"/>
  </numFmts>
  <fonts count="17">
    <font>
      <sz val="11"/>
      <color theme="1"/>
      <name val="Calibri"/>
      <family val="2"/>
      <charset val="1"/>
    </font>
    <font>
      <sz val="10"/>
      <name val="Arial"/>
      <family val="0"/>
    </font>
    <font>
      <sz val="10"/>
      <name val="Arial"/>
      <family val="0"/>
    </font>
    <font>
      <sz val="10"/>
      <name val="Arial"/>
      <family val="0"/>
    </font>
    <font>
      <b val="true"/>
      <sz val="20"/>
      <color rgb="FF0A0907"/>
      <name val="Arial"/>
      <family val="0"/>
      <charset val="1"/>
    </font>
    <font>
      <i val="true"/>
      <sz val="11"/>
      <color rgb="FF4A321F"/>
      <name val="Arial"/>
      <family val="0"/>
      <charset val="1"/>
    </font>
    <font>
      <b val="true"/>
      <sz val="11"/>
      <color rgb="FFF5B800"/>
      <name val="Arial"/>
      <family val="0"/>
      <charset val="1"/>
    </font>
    <font>
      <b val="true"/>
      <sz val="10"/>
      <name val="Arial"/>
      <family val="0"/>
      <charset val="1"/>
    </font>
    <font>
      <sz val="10"/>
      <name val="Arial"/>
      <family val="0"/>
      <charset val="1"/>
    </font>
    <font>
      <b val="true"/>
      <sz val="10"/>
      <color rgb="FFFFFFFF"/>
      <name val="Arial"/>
      <family val="0"/>
      <charset val="1"/>
    </font>
    <font>
      <b val="true"/>
      <sz val="10"/>
      <color rgb="FF0A0907"/>
      <name val="Arial"/>
      <family val="0"/>
      <charset val="1"/>
    </font>
    <font>
      <b val="true"/>
      <sz val="10"/>
      <color rgb="FFF5B800"/>
      <name val="Arial"/>
      <family val="0"/>
      <charset val="1"/>
    </font>
    <font>
      <i val="true"/>
      <sz val="9"/>
      <color rgb="FF4A321F"/>
      <name val="Arial"/>
      <family val="0"/>
      <charset val="1"/>
    </font>
    <font>
      <b val="true"/>
      <sz val="16"/>
      <color rgb="FF0A0907"/>
      <name val="Arial"/>
      <family val="0"/>
      <charset val="1"/>
    </font>
    <font>
      <i val="true"/>
      <sz val="10"/>
      <color rgb="FF4A321F"/>
      <name val="Arial"/>
      <family val="0"/>
      <charset val="1"/>
    </font>
    <font>
      <b val="true"/>
      <sz val="12"/>
      <color rgb="FFF5B800"/>
      <name val="Arial"/>
      <family val="0"/>
      <charset val="1"/>
    </font>
    <font>
      <b val="true"/>
      <sz val="10"/>
      <color rgb="FFB8860B"/>
      <name val="Arial"/>
      <family val="0"/>
      <charset val="1"/>
    </font>
  </fonts>
  <fills count="9">
    <fill>
      <patternFill patternType="none"/>
    </fill>
    <fill>
      <patternFill patternType="gray125"/>
    </fill>
    <fill>
      <patternFill patternType="solid">
        <fgColor rgb="FFF5B800"/>
        <bgColor rgb="FFFF9900"/>
      </patternFill>
    </fill>
    <fill>
      <patternFill patternType="solid">
        <fgColor rgb="FF0A0907"/>
        <bgColor rgb="FF000000"/>
      </patternFill>
    </fill>
    <fill>
      <patternFill patternType="solid">
        <fgColor rgb="FF352315"/>
        <bgColor rgb="FF4A321F"/>
      </patternFill>
    </fill>
    <fill>
      <patternFill patternType="solid">
        <fgColor rgb="FFEDE6DA"/>
        <bgColor rgb="FFFFF2C2"/>
      </patternFill>
    </fill>
    <fill>
      <patternFill patternType="solid">
        <fgColor rgb="FFD9D2C5"/>
        <bgColor rgb="FFEDE6DA"/>
      </patternFill>
    </fill>
    <fill>
      <patternFill patternType="solid">
        <fgColor rgb="FFBFB6A8"/>
        <bgColor rgb="FFD9D2C5"/>
      </patternFill>
    </fill>
    <fill>
      <patternFill patternType="solid">
        <fgColor rgb="FFFFF2C2"/>
        <bgColor rgb="FFEDE6DA"/>
      </patternFill>
    </fill>
  </fills>
  <borders count="2">
    <border diagonalUp="false" diagonalDown="false">
      <left/>
      <right/>
      <top/>
      <bottom/>
      <diagonal/>
    </border>
    <border diagonalUp="false" diagonalDown="false">
      <left/>
      <right/>
      <top/>
      <bottom style="thin">
        <color rgb="FF4A321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4"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general" vertical="center" textRotation="0" wrapText="true" indent="0" shrinkToFit="false"/>
      <protection locked="true" hidden="false"/>
    </xf>
    <xf numFmtId="164" fontId="8" fillId="5" borderId="1" xfId="0" applyFont="true" applyBorder="true" applyAlignment="true" applyProtection="false">
      <alignment horizontal="general" vertical="top" textRotation="0" wrapText="false" indent="0" shrinkToFit="false"/>
      <protection locked="true" hidden="false"/>
    </xf>
    <xf numFmtId="165" fontId="8" fillId="5" borderId="1" xfId="0" applyFont="true" applyBorder="true" applyAlignment="true" applyProtection="false">
      <alignment horizontal="general" vertical="top" textRotation="0" wrapText="false" indent="0" shrinkToFit="false"/>
      <protection locked="true" hidden="false"/>
    </xf>
    <xf numFmtId="164" fontId="8" fillId="5" borderId="1" xfId="0" applyFont="true" applyBorder="true" applyAlignment="true" applyProtection="false">
      <alignment horizontal="general" vertical="top" textRotation="0" wrapText="true" indent="0" shrinkToFit="false"/>
      <protection locked="true" hidden="false"/>
    </xf>
    <xf numFmtId="164" fontId="7" fillId="5"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xf numFmtId="165" fontId="8" fillId="0" borderId="1" xfId="0" applyFont="true" applyBorder="true" applyAlignment="true" applyProtection="false">
      <alignment horizontal="general" vertical="top" textRotation="0" wrapText="false" indent="0" shrinkToFit="false"/>
      <protection locked="true" hidden="false"/>
    </xf>
    <xf numFmtId="164" fontId="7" fillId="0" borderId="1" xfId="0" applyFont="true" applyBorder="true" applyAlignment="true" applyProtection="false">
      <alignment horizontal="general" vertical="top"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8" fillId="6" borderId="1" xfId="0" applyFont="true" applyBorder="true" applyAlignment="true" applyProtection="false">
      <alignment horizontal="general" vertical="top" textRotation="0" wrapText="false" indent="0" shrinkToFit="false"/>
      <protection locked="true" hidden="false"/>
    </xf>
    <xf numFmtId="165" fontId="8" fillId="6" borderId="1" xfId="0" applyFont="true" applyBorder="true" applyAlignment="true" applyProtection="false">
      <alignment horizontal="general" vertical="top" textRotation="0" wrapText="false" indent="0" shrinkToFit="false"/>
      <protection locked="true" hidden="false"/>
    </xf>
    <xf numFmtId="164" fontId="8" fillId="6" borderId="1" xfId="0" applyFont="true" applyBorder="true" applyAlignment="true" applyProtection="false">
      <alignment horizontal="general" vertical="top" textRotation="0" wrapText="true" indent="0" shrinkToFit="false"/>
      <protection locked="true" hidden="false"/>
    </xf>
    <xf numFmtId="164" fontId="7" fillId="6" borderId="1" xfId="0" applyFont="true" applyBorder="true" applyAlignment="true" applyProtection="false">
      <alignment horizontal="general" vertical="top" textRotation="0" wrapText="true" indent="0" shrinkToFit="false"/>
      <protection locked="true" hidden="false"/>
    </xf>
    <xf numFmtId="164" fontId="8" fillId="7" borderId="1" xfId="0" applyFont="true" applyBorder="true" applyAlignment="true" applyProtection="false">
      <alignment horizontal="general" vertical="top" textRotation="0" wrapText="false" indent="0" shrinkToFit="false"/>
      <protection locked="true" hidden="false"/>
    </xf>
    <xf numFmtId="165" fontId="8" fillId="7" borderId="1" xfId="0" applyFont="true" applyBorder="true" applyAlignment="true" applyProtection="false">
      <alignment horizontal="general" vertical="top" textRotation="0" wrapText="false" indent="0" shrinkToFit="false"/>
      <protection locked="true" hidden="false"/>
    </xf>
    <xf numFmtId="164" fontId="8" fillId="7" borderId="1" xfId="0" applyFont="true" applyBorder="true" applyAlignment="true" applyProtection="false">
      <alignment horizontal="general" vertical="top" textRotation="0" wrapText="true" indent="0" shrinkToFit="false"/>
      <protection locked="true" hidden="false"/>
    </xf>
    <xf numFmtId="164" fontId="7" fillId="7" borderId="1" xfId="0" applyFont="true" applyBorder="true" applyAlignment="true" applyProtection="false">
      <alignment horizontal="general" vertical="top" textRotation="0" wrapText="tru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3" fillId="2"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0" fillId="8" borderId="1" xfId="0" applyFont="false" applyBorder="true" applyAlignment="fals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top"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7" fontId="7" fillId="0"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0A0907"/>
          <bgColor rgb="FF000000"/>
        </patternFill>
      </fill>
    </dxf>
    <dxf>
      <fill>
        <patternFill patternType="solid">
          <fgColor rgb="FFBFB6A8"/>
          <bgColor rgb="FF000000"/>
        </patternFill>
      </fill>
    </dxf>
    <dxf>
      <fill>
        <patternFill patternType="solid">
          <fgColor rgb="FFD9D2C5"/>
          <bgColor rgb="FF000000"/>
        </patternFill>
      </fill>
    </dxf>
    <dxf>
      <fill>
        <patternFill patternType="solid">
          <fgColor rgb="FFEDE6DA"/>
          <bgColor rgb="FF000000"/>
        </patternFill>
      </fill>
    </dxf>
    <dxf>
      <fill>
        <patternFill patternType="solid">
          <fgColor rgb="FFF5B800"/>
          <bgColor rgb="FF000000"/>
        </patternFill>
      </fill>
    </dxf>
    <dxf>
      <fill>
        <patternFill patternType="solid">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B8860B"/>
      <rgbColor rgb="FF800080"/>
      <rgbColor rgb="FF008080"/>
      <rgbColor rgb="FFBFB6A8"/>
      <rgbColor rgb="FF808080"/>
      <rgbColor rgb="FF9999FF"/>
      <rgbColor rgb="FF993366"/>
      <rgbColor rgb="FFFFF2C2"/>
      <rgbColor rgb="FFCCFFFF"/>
      <rgbColor rgb="FF660066"/>
      <rgbColor rgb="FFFF8080"/>
      <rgbColor rgb="FF0066CC"/>
      <rgbColor rgb="FFD9D2C5"/>
      <rgbColor rgb="FF000080"/>
      <rgbColor rgb="FFFF00FF"/>
      <rgbColor rgb="FFFFFF00"/>
      <rgbColor rgb="FF00FFFF"/>
      <rgbColor rgb="FF800080"/>
      <rgbColor rgb="FF800000"/>
      <rgbColor rgb="FF008080"/>
      <rgbColor rgb="FF0000FF"/>
      <rgbColor rgb="FF00CCFF"/>
      <rgbColor rgb="FFCCFFFF"/>
      <rgbColor rgb="FFEDE6DA"/>
      <rgbColor rgb="FFFFFF99"/>
      <rgbColor rgb="FF99CCFF"/>
      <rgbColor rgb="FFFF99CC"/>
      <rgbColor rgb="FFCC99FF"/>
      <rgbColor rgb="FFFFCC99"/>
      <rgbColor rgb="FF3366FF"/>
      <rgbColor rgb="FF33CCCC"/>
      <rgbColor rgb="FF99CC00"/>
      <rgbColor rgb="FFF5B800"/>
      <rgbColor rgb="FFFF9900"/>
      <rgbColor rgb="FFFF6600"/>
      <rgbColor rgb="FF666699"/>
      <rgbColor rgb="FF969696"/>
      <rgbColor rgb="FF003366"/>
      <rgbColor rgb="FF339966"/>
      <rgbColor rgb="FF0A0907"/>
      <rgbColor rgb="FF352315"/>
      <rgbColor rgb="FF993300"/>
      <rgbColor rgb="FF993366"/>
      <rgbColor rgb="FF333399"/>
      <rgbColor rgb="FF4A32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62"/>
    <col collapsed="false" customWidth="true" hidden="false" outlineLevel="0" max="4" min="3" style="0" width="16"/>
    <col collapsed="false" customWidth="true" hidden="false" outlineLevel="0" max="5" min="5" style="0" width="18"/>
  </cols>
  <sheetData>
    <row r="1" customFormat="false" ht="33.75" hidden="false" customHeight="true" outlineLevel="0" collapsed="false">
      <c r="A1" s="1" t="s">
        <v>0</v>
      </c>
      <c r="B1" s="2"/>
      <c r="C1" s="2"/>
      <c r="D1" s="2"/>
      <c r="E1" s="2"/>
    </row>
    <row r="2" customFormat="false" ht="15" hidden="false" customHeight="false" outlineLevel="0" collapsed="false">
      <c r="A2" s="3" t="s">
        <v>1</v>
      </c>
    </row>
    <row r="4" customFormat="false" ht="15" hidden="false" customHeight="false" outlineLevel="0" collapsed="false">
      <c r="A4" s="4" t="s">
        <v>2</v>
      </c>
      <c r="B4" s="5"/>
      <c r="C4" s="5"/>
      <c r="D4" s="5"/>
      <c r="E4" s="5"/>
    </row>
    <row r="5" customFormat="false" ht="15" hidden="false" customHeight="false" outlineLevel="0" collapsed="false">
      <c r="A5" s="6" t="s">
        <v>3</v>
      </c>
      <c r="B5" s="7" t="s">
        <v>4</v>
      </c>
    </row>
    <row r="6" customFormat="false" ht="15" hidden="false" customHeight="false" outlineLevel="0" collapsed="false">
      <c r="A6" s="6" t="s">
        <v>5</v>
      </c>
      <c r="B6" s="8" t="s">
        <v>6</v>
      </c>
    </row>
    <row r="7" customFormat="false" ht="15" hidden="false" customHeight="false" outlineLevel="0" collapsed="false">
      <c r="A7" s="6" t="s">
        <v>7</v>
      </c>
      <c r="B7" s="8" t="s">
        <v>8</v>
      </c>
    </row>
    <row r="8" customFormat="false" ht="15" hidden="false" customHeight="false" outlineLevel="0" collapsed="false">
      <c r="A8" s="6" t="s">
        <v>9</v>
      </c>
      <c r="B8" s="8" t="s">
        <v>10</v>
      </c>
    </row>
    <row r="9" customFormat="false" ht="35.05" hidden="false" customHeight="false" outlineLevel="0" collapsed="false">
      <c r="A9" s="6" t="s">
        <v>11</v>
      </c>
      <c r="B9" s="8" t="s">
        <v>12</v>
      </c>
    </row>
    <row r="10" customFormat="false" ht="15" hidden="false" customHeight="false" outlineLevel="0" collapsed="false">
      <c r="A10" s="6" t="s">
        <v>13</v>
      </c>
      <c r="B10" s="8" t="s">
        <v>14</v>
      </c>
    </row>
    <row r="11" customFormat="false" ht="15" hidden="false" customHeight="false" outlineLevel="0" collapsed="false">
      <c r="A11" s="6" t="s">
        <v>15</v>
      </c>
      <c r="B11" s="8" t="s">
        <v>16</v>
      </c>
    </row>
    <row r="13" customFormat="false" ht="15" hidden="false" customHeight="false" outlineLevel="0" collapsed="false">
      <c r="A13" s="4" t="s">
        <v>17</v>
      </c>
      <c r="B13" s="5"/>
      <c r="C13" s="5"/>
      <c r="D13" s="5"/>
      <c r="E13" s="5"/>
    </row>
    <row r="14" customFormat="false" ht="15" hidden="false" customHeight="false" outlineLevel="0" collapsed="false">
      <c r="A14" s="9" t="s">
        <v>18</v>
      </c>
      <c r="B14" s="9" t="s">
        <v>19</v>
      </c>
      <c r="C14" s="9" t="s">
        <v>20</v>
      </c>
      <c r="D14" s="9" t="s">
        <v>21</v>
      </c>
      <c r="E14" s="9" t="s">
        <v>22</v>
      </c>
    </row>
    <row r="15" customFormat="false" ht="15" hidden="false" customHeight="false" outlineLevel="0" collapsed="false">
      <c r="A15" s="10" t="s">
        <v>23</v>
      </c>
      <c r="B15" s="10" t="s">
        <v>24</v>
      </c>
      <c r="C15" s="10" t="n">
        <f aca="false">COUNTIFS('Shooting Schedule'!$A:$A,"Day 1",'Shooting Schedule'!$E:$E,"Shot")</f>
        <v>20</v>
      </c>
      <c r="D15" s="10" t="n">
        <f aca="false">SUMIFS('Shooting Schedule'!$Q:$Q,'Shooting Schedule'!$A:$A,"Day 1",'Shooting Schedule'!$E:$E,"Shot")</f>
        <v>122</v>
      </c>
      <c r="E15" s="10" t="s">
        <v>25</v>
      </c>
    </row>
    <row r="16" customFormat="false" ht="15" hidden="false" customHeight="false" outlineLevel="0" collapsed="false">
      <c r="A16" s="10" t="s">
        <v>26</v>
      </c>
      <c r="B16" s="10" t="s">
        <v>27</v>
      </c>
      <c r="C16" s="10" t="n">
        <f aca="false">COUNTIFS('Shooting Schedule'!$A:$A,"Day 2",'Shooting Schedule'!$E:$E,"Shot")</f>
        <v>27</v>
      </c>
      <c r="D16" s="10" t="n">
        <f aca="false">SUMIFS('Shooting Schedule'!$Q:$Q,'Shooting Schedule'!$A:$A,"Day 2",'Shooting Schedule'!$E:$E,"Shot")</f>
        <v>234</v>
      </c>
      <c r="E16" s="10" t="s">
        <v>28</v>
      </c>
    </row>
    <row r="17" customFormat="false" ht="15" hidden="false" customHeight="false" outlineLevel="0" collapsed="false">
      <c r="A17" s="11" t="s">
        <v>29</v>
      </c>
      <c r="C17" s="11" t="n">
        <f aca="false">SUM(C15:C16)</f>
        <v>47</v>
      </c>
      <c r="D17" s="11" t="n">
        <f aca="false">SUM(D15:D16)</f>
        <v>356</v>
      </c>
    </row>
    <row r="19" customFormat="false" ht="15" hidden="false" customHeight="false" outlineLevel="0" collapsed="false">
      <c r="A19" s="4" t="s">
        <v>30</v>
      </c>
      <c r="B19" s="5"/>
      <c r="C19" s="5"/>
      <c r="D19" s="5"/>
      <c r="E19" s="5"/>
    </row>
    <row r="20" customFormat="false" ht="15" hidden="false" customHeight="false" outlineLevel="0" collapsed="false">
      <c r="A20" s="6" t="s">
        <v>31</v>
      </c>
      <c r="B20" s="8" t="s">
        <v>32</v>
      </c>
    </row>
    <row r="21" customFormat="false" ht="23.85" hidden="false" customHeight="false" outlineLevel="0" collapsed="false">
      <c r="A21" s="6" t="s">
        <v>33</v>
      </c>
      <c r="B21" s="8" t="s">
        <v>34</v>
      </c>
    </row>
    <row r="22" customFormat="false" ht="23.85" hidden="false" customHeight="false" outlineLevel="0" collapsed="false">
      <c r="A22" s="6" t="s">
        <v>35</v>
      </c>
      <c r="B22" s="8" t="s">
        <v>36</v>
      </c>
    </row>
    <row r="23" customFormat="false" ht="23.85" hidden="false" customHeight="false" outlineLevel="0" collapsed="false">
      <c r="A23" s="6" t="s">
        <v>37</v>
      </c>
      <c r="B23" s="8" t="s">
        <v>38</v>
      </c>
    </row>
    <row r="24" customFormat="false" ht="35.05" hidden="false" customHeight="false" outlineLevel="0" collapsed="false">
      <c r="A24" s="6" t="s">
        <v>39</v>
      </c>
      <c r="B24" s="8" t="s">
        <v>40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3" min="2" style="0" width="11"/>
    <col collapsed="false" customWidth="true" hidden="false" outlineLevel="0" max="4" min="4" style="0" width="10"/>
    <col collapsed="false" customWidth="true" hidden="false" outlineLevel="0" max="5" min="5" style="0" width="9"/>
    <col collapsed="false" customWidth="true" hidden="false" outlineLevel="0" max="7" min="6" style="0" width="7"/>
    <col collapsed="false" customWidth="true" hidden="false" outlineLevel="0" max="8" min="8" style="0" width="30"/>
    <col collapsed="false" customWidth="true" hidden="false" outlineLevel="0" max="9" min="9" style="0" width="26"/>
    <col collapsed="false" customWidth="true" hidden="false" outlineLevel="0" max="10" min="10" style="0" width="6"/>
    <col collapsed="false" customWidth="true" hidden="false" outlineLevel="0" max="11" min="11" style="0" width="17"/>
    <col collapsed="false" customWidth="true" hidden="false" outlineLevel="0" max="12" min="12" style="0" width="12"/>
    <col collapsed="false" customWidth="true" hidden="false" outlineLevel="0" max="13" min="13" style="0" width="20"/>
    <col collapsed="false" customWidth="true" hidden="false" outlineLevel="0" max="14" min="14" style="0" width="8"/>
    <col collapsed="false" customWidth="true" hidden="false" outlineLevel="0" max="15" min="15" style="0" width="12"/>
    <col collapsed="false" customWidth="true" hidden="false" outlineLevel="0" max="16" min="16" style="0" width="30"/>
    <col collapsed="false" customWidth="true" hidden="false" outlineLevel="0" max="17" min="17" style="0" width="10"/>
    <col collapsed="false" customWidth="true" hidden="false" outlineLevel="0" max="18" min="18" style="0" width="60"/>
    <col collapsed="false" customWidth="true" hidden="false" outlineLevel="0" max="19" min="19" style="0" width="50"/>
  </cols>
  <sheetData>
    <row r="1" customFormat="false" ht="30" hidden="false" customHeight="true" outlineLevel="0" collapsed="false">
      <c r="A1" s="12" t="s">
        <v>18</v>
      </c>
      <c r="B1" s="12" t="s">
        <v>41</v>
      </c>
      <c r="C1" s="12" t="s">
        <v>42</v>
      </c>
      <c r="D1" s="12" t="s">
        <v>43</v>
      </c>
      <c r="E1" s="12" t="s">
        <v>44</v>
      </c>
      <c r="F1" s="12" t="s">
        <v>45</v>
      </c>
      <c r="G1" s="12" t="s">
        <v>46</v>
      </c>
      <c r="H1" s="12" t="s">
        <v>3</v>
      </c>
      <c r="I1" s="12" t="s">
        <v>47</v>
      </c>
      <c r="J1" s="12" t="s">
        <v>48</v>
      </c>
      <c r="K1" s="12" t="s">
        <v>49</v>
      </c>
      <c r="L1" s="12" t="s">
        <v>50</v>
      </c>
      <c r="M1" s="12" t="s">
        <v>51</v>
      </c>
      <c r="N1" s="12" t="s">
        <v>52</v>
      </c>
      <c r="O1" s="12" t="s">
        <v>53</v>
      </c>
      <c r="P1" s="12" t="s">
        <v>54</v>
      </c>
      <c r="Q1" s="12" t="s">
        <v>21</v>
      </c>
      <c r="R1" s="12" t="s">
        <v>55</v>
      </c>
      <c r="S1" s="12" t="s">
        <v>56</v>
      </c>
    </row>
    <row r="2" customFormat="false" ht="35.05" hidden="false" customHeight="false" outlineLevel="0" collapsed="false">
      <c r="A2" s="13" t="s">
        <v>23</v>
      </c>
      <c r="B2" s="14" t="n">
        <v>0.75</v>
      </c>
      <c r="C2" s="14" t="n">
        <v>0.760416666666667</v>
      </c>
      <c r="D2" s="13" t="n">
        <f aca="false">ROUND(MOD(C2-B2,1)*1440,0)</f>
        <v>15</v>
      </c>
      <c r="E2" s="13" t="s">
        <v>57</v>
      </c>
      <c r="F2" s="13"/>
      <c r="G2" s="13"/>
      <c r="H2" s="15" t="s">
        <v>58</v>
      </c>
      <c r="I2" s="13"/>
      <c r="J2" s="13"/>
      <c r="K2" s="13"/>
      <c r="L2" s="13"/>
      <c r="M2" s="13"/>
      <c r="N2" s="13"/>
      <c r="O2" s="13"/>
      <c r="P2" s="15"/>
      <c r="Q2" s="13" t="n">
        <v>0</v>
      </c>
      <c r="R2" s="16" t="s">
        <v>59</v>
      </c>
      <c r="S2" s="15" t="s">
        <v>60</v>
      </c>
    </row>
    <row r="3" customFormat="false" ht="35.05" hidden="false" customHeight="false" outlineLevel="0" collapsed="false">
      <c r="A3" s="17" t="s">
        <v>23</v>
      </c>
      <c r="B3" s="18" t="n">
        <v>0.760416666666667</v>
      </c>
      <c r="C3" s="18" t="n">
        <v>0.767361111111111</v>
      </c>
      <c r="D3" s="17" t="n">
        <f aca="false">ROUND(MOD(C3-B3,1)*1440,0)</f>
        <v>10</v>
      </c>
      <c r="E3" s="17" t="s">
        <v>46</v>
      </c>
      <c r="F3" s="17" t="n">
        <v>1</v>
      </c>
      <c r="G3" s="19" t="s">
        <v>61</v>
      </c>
      <c r="H3" s="20" t="s">
        <v>58</v>
      </c>
      <c r="I3" s="17" t="s">
        <v>62</v>
      </c>
      <c r="J3" s="17" t="s">
        <v>63</v>
      </c>
      <c r="K3" s="17" t="s">
        <v>64</v>
      </c>
      <c r="L3" s="17" t="s">
        <v>65</v>
      </c>
      <c r="M3" s="17" t="s">
        <v>66</v>
      </c>
      <c r="N3" s="17" t="s">
        <v>67</v>
      </c>
      <c r="O3" s="17" t="s">
        <v>68</v>
      </c>
      <c r="P3" s="20" t="s">
        <v>69</v>
      </c>
      <c r="Q3" s="17" t="n">
        <v>4</v>
      </c>
      <c r="R3" s="20" t="s">
        <v>70</v>
      </c>
      <c r="S3" s="20" t="s">
        <v>71</v>
      </c>
    </row>
    <row r="4" customFormat="false" ht="35.05" hidden="false" customHeight="false" outlineLevel="0" collapsed="false">
      <c r="A4" s="17" t="s">
        <v>23</v>
      </c>
      <c r="B4" s="18" t="n">
        <v>0.767361111111111</v>
      </c>
      <c r="C4" s="18" t="n">
        <v>0.774305555555556</v>
      </c>
      <c r="D4" s="17" t="n">
        <f aca="false">ROUND(MOD(C4-B4,1)*1440,0)</f>
        <v>10</v>
      </c>
      <c r="E4" s="17" t="s">
        <v>46</v>
      </c>
      <c r="F4" s="17" t="n">
        <v>1</v>
      </c>
      <c r="G4" s="19" t="s">
        <v>72</v>
      </c>
      <c r="H4" s="20" t="s">
        <v>58</v>
      </c>
      <c r="I4" s="17" t="s">
        <v>62</v>
      </c>
      <c r="J4" s="17" t="s">
        <v>63</v>
      </c>
      <c r="K4" s="17" t="s">
        <v>73</v>
      </c>
      <c r="L4" s="17" t="s">
        <v>74</v>
      </c>
      <c r="M4" s="17" t="s">
        <v>66</v>
      </c>
      <c r="N4" s="17" t="s">
        <v>75</v>
      </c>
      <c r="O4" s="17" t="s">
        <v>68</v>
      </c>
      <c r="P4" s="20" t="s">
        <v>69</v>
      </c>
      <c r="Q4" s="17" t="n">
        <v>3</v>
      </c>
      <c r="R4" s="20" t="s">
        <v>76</v>
      </c>
      <c r="S4" s="20"/>
    </row>
    <row r="5" customFormat="false" ht="35.05" hidden="false" customHeight="false" outlineLevel="0" collapsed="false">
      <c r="A5" s="17" t="s">
        <v>23</v>
      </c>
      <c r="B5" s="18" t="n">
        <v>0.774305555555556</v>
      </c>
      <c r="C5" s="18" t="n">
        <v>0.78125</v>
      </c>
      <c r="D5" s="17" t="n">
        <f aca="false">ROUND(MOD(C5-B5,1)*1440,0)</f>
        <v>10</v>
      </c>
      <c r="E5" s="17" t="s">
        <v>46</v>
      </c>
      <c r="F5" s="17" t="n">
        <v>1</v>
      </c>
      <c r="G5" s="19" t="s">
        <v>77</v>
      </c>
      <c r="H5" s="20" t="s">
        <v>58</v>
      </c>
      <c r="I5" s="17" t="s">
        <v>62</v>
      </c>
      <c r="J5" s="17" t="s">
        <v>63</v>
      </c>
      <c r="K5" s="17" t="s">
        <v>78</v>
      </c>
      <c r="L5" s="17" t="s">
        <v>65</v>
      </c>
      <c r="M5" s="17" t="s">
        <v>79</v>
      </c>
      <c r="N5" s="17" t="s">
        <v>80</v>
      </c>
      <c r="O5" s="17" t="s">
        <v>68</v>
      </c>
      <c r="P5" s="20" t="s">
        <v>69</v>
      </c>
      <c r="Q5" s="17" t="n">
        <v>3</v>
      </c>
      <c r="R5" s="20" t="s">
        <v>81</v>
      </c>
      <c r="S5" s="20"/>
    </row>
    <row r="6" customFormat="false" ht="35.05" hidden="false" customHeight="false" outlineLevel="0" collapsed="false">
      <c r="A6" s="13" t="s">
        <v>23</v>
      </c>
      <c r="B6" s="14" t="n">
        <v>0.78125</v>
      </c>
      <c r="C6" s="14" t="n">
        <v>0.795138888888889</v>
      </c>
      <c r="D6" s="13" t="n">
        <f aca="false">ROUND(MOD(C6-B6,1)*1440,0)</f>
        <v>20</v>
      </c>
      <c r="E6" s="13" t="s">
        <v>82</v>
      </c>
      <c r="F6" s="13"/>
      <c r="G6" s="13"/>
      <c r="H6" s="15" t="s">
        <v>58</v>
      </c>
      <c r="I6" s="13"/>
      <c r="J6" s="13"/>
      <c r="K6" s="13"/>
      <c r="L6" s="13"/>
      <c r="M6" s="13"/>
      <c r="N6" s="13"/>
      <c r="O6" s="13"/>
      <c r="P6" s="15"/>
      <c r="Q6" s="13" t="n">
        <v>0</v>
      </c>
      <c r="R6" s="16" t="s">
        <v>83</v>
      </c>
      <c r="S6" s="15" t="s">
        <v>84</v>
      </c>
    </row>
    <row r="7" customFormat="false" ht="35.05" hidden="false" customHeight="false" outlineLevel="0" collapsed="false">
      <c r="A7" s="17" t="s">
        <v>23</v>
      </c>
      <c r="B7" s="18" t="n">
        <v>0.795138888888889</v>
      </c>
      <c r="C7" s="18" t="n">
        <v>0.809027777777778</v>
      </c>
      <c r="D7" s="17" t="n">
        <f aca="false">ROUND(MOD(C7-B7,1)*1440,0)</f>
        <v>20</v>
      </c>
      <c r="E7" s="17" t="s">
        <v>46</v>
      </c>
      <c r="F7" s="17" t="n">
        <v>2</v>
      </c>
      <c r="G7" s="19" t="s">
        <v>85</v>
      </c>
      <c r="H7" s="20" t="s">
        <v>58</v>
      </c>
      <c r="I7" s="17" t="s">
        <v>86</v>
      </c>
      <c r="J7" s="17" t="s">
        <v>87</v>
      </c>
      <c r="K7" s="17" t="s">
        <v>64</v>
      </c>
      <c r="L7" s="17" t="s">
        <v>65</v>
      </c>
      <c r="M7" s="17" t="s">
        <v>88</v>
      </c>
      <c r="N7" s="17" t="s">
        <v>67</v>
      </c>
      <c r="O7" s="17" t="s">
        <v>68</v>
      </c>
      <c r="P7" s="20" t="s">
        <v>89</v>
      </c>
      <c r="Q7" s="17" t="n">
        <v>4</v>
      </c>
      <c r="R7" s="20" t="s">
        <v>90</v>
      </c>
      <c r="S7" s="20" t="s">
        <v>91</v>
      </c>
    </row>
    <row r="8" customFormat="false" ht="35.05" hidden="false" customHeight="false" outlineLevel="0" collapsed="false">
      <c r="A8" s="17" t="s">
        <v>23</v>
      </c>
      <c r="B8" s="18" t="n">
        <v>0.809027777777778</v>
      </c>
      <c r="C8" s="18" t="n">
        <v>0.819444444444444</v>
      </c>
      <c r="D8" s="17" t="n">
        <f aca="false">ROUND(MOD(C8-B8,1)*1440,0)</f>
        <v>15</v>
      </c>
      <c r="E8" s="17" t="s">
        <v>46</v>
      </c>
      <c r="F8" s="17" t="n">
        <v>2</v>
      </c>
      <c r="G8" s="19" t="s">
        <v>92</v>
      </c>
      <c r="H8" s="20" t="s">
        <v>58</v>
      </c>
      <c r="I8" s="17" t="s">
        <v>86</v>
      </c>
      <c r="J8" s="17" t="s">
        <v>87</v>
      </c>
      <c r="K8" s="17" t="s">
        <v>93</v>
      </c>
      <c r="L8" s="17" t="s">
        <v>65</v>
      </c>
      <c r="M8" s="17" t="s">
        <v>66</v>
      </c>
      <c r="N8" s="17" t="s">
        <v>80</v>
      </c>
      <c r="O8" s="17" t="s">
        <v>68</v>
      </c>
      <c r="P8" s="20" t="s">
        <v>94</v>
      </c>
      <c r="Q8" s="17" t="n">
        <v>6</v>
      </c>
      <c r="R8" s="20" t="s">
        <v>95</v>
      </c>
      <c r="S8" s="20"/>
    </row>
    <row r="9" customFormat="false" ht="35.05" hidden="false" customHeight="false" outlineLevel="0" collapsed="false">
      <c r="A9" s="17" t="s">
        <v>23</v>
      </c>
      <c r="B9" s="18" t="n">
        <v>0.819444444444444</v>
      </c>
      <c r="C9" s="18" t="n">
        <v>0.829861111111111</v>
      </c>
      <c r="D9" s="17" t="n">
        <f aca="false">ROUND(MOD(C9-B9,1)*1440,0)</f>
        <v>15</v>
      </c>
      <c r="E9" s="17" t="s">
        <v>46</v>
      </c>
      <c r="F9" s="17" t="n">
        <v>2</v>
      </c>
      <c r="G9" s="19" t="s">
        <v>96</v>
      </c>
      <c r="H9" s="20" t="s">
        <v>58</v>
      </c>
      <c r="I9" s="17" t="s">
        <v>86</v>
      </c>
      <c r="J9" s="17" t="s">
        <v>87</v>
      </c>
      <c r="K9" s="17" t="s">
        <v>97</v>
      </c>
      <c r="L9" s="17" t="s">
        <v>65</v>
      </c>
      <c r="M9" s="17" t="s">
        <v>66</v>
      </c>
      <c r="N9" s="17" t="s">
        <v>75</v>
      </c>
      <c r="O9" s="17" t="s">
        <v>68</v>
      </c>
      <c r="P9" s="20" t="s">
        <v>98</v>
      </c>
      <c r="Q9" s="17" t="n">
        <v>4</v>
      </c>
      <c r="R9" s="20" t="s">
        <v>99</v>
      </c>
      <c r="S9" s="20" t="s">
        <v>100</v>
      </c>
    </row>
    <row r="10" customFormat="false" ht="35.05" hidden="false" customHeight="false" outlineLevel="0" collapsed="false">
      <c r="A10" s="17" t="s">
        <v>23</v>
      </c>
      <c r="B10" s="18" t="n">
        <v>0.829861111111111</v>
      </c>
      <c r="C10" s="18" t="n">
        <v>0.84375</v>
      </c>
      <c r="D10" s="17" t="n">
        <f aca="false">ROUND(MOD(C10-B10,1)*1440,0)</f>
        <v>20</v>
      </c>
      <c r="E10" s="17" t="s">
        <v>46</v>
      </c>
      <c r="F10" s="17" t="n">
        <v>2</v>
      </c>
      <c r="G10" s="19" t="s">
        <v>101</v>
      </c>
      <c r="H10" s="20" t="s">
        <v>58</v>
      </c>
      <c r="I10" s="17" t="s">
        <v>86</v>
      </c>
      <c r="J10" s="17" t="s">
        <v>87</v>
      </c>
      <c r="K10" s="17" t="s">
        <v>78</v>
      </c>
      <c r="L10" s="17" t="s">
        <v>65</v>
      </c>
      <c r="M10" s="17" t="s">
        <v>66</v>
      </c>
      <c r="N10" s="17" t="s">
        <v>75</v>
      </c>
      <c r="O10" s="17" t="s">
        <v>68</v>
      </c>
      <c r="P10" s="20" t="s">
        <v>94</v>
      </c>
      <c r="Q10" s="17" t="n">
        <v>10</v>
      </c>
      <c r="R10" s="20" t="s">
        <v>102</v>
      </c>
      <c r="S10" s="20"/>
    </row>
    <row r="11" customFormat="false" ht="35.05" hidden="false" customHeight="false" outlineLevel="0" collapsed="false">
      <c r="A11" s="17" t="s">
        <v>23</v>
      </c>
      <c r="B11" s="18" t="n">
        <v>0.84375</v>
      </c>
      <c r="C11" s="18" t="n">
        <v>0.854166666666667</v>
      </c>
      <c r="D11" s="17" t="n">
        <f aca="false">ROUND(MOD(C11-B11,1)*1440,0)</f>
        <v>15</v>
      </c>
      <c r="E11" s="17" t="s">
        <v>46</v>
      </c>
      <c r="F11" s="17" t="n">
        <v>2</v>
      </c>
      <c r="G11" s="19" t="s">
        <v>103</v>
      </c>
      <c r="H11" s="20" t="s">
        <v>58</v>
      </c>
      <c r="I11" s="17" t="s">
        <v>86</v>
      </c>
      <c r="J11" s="17" t="s">
        <v>87</v>
      </c>
      <c r="K11" s="17" t="s">
        <v>104</v>
      </c>
      <c r="L11" s="17" t="s">
        <v>65</v>
      </c>
      <c r="M11" s="17" t="s">
        <v>66</v>
      </c>
      <c r="N11" s="17" t="s">
        <v>105</v>
      </c>
      <c r="O11" s="17" t="s">
        <v>68</v>
      </c>
      <c r="P11" s="20" t="s">
        <v>94</v>
      </c>
      <c r="Q11" s="17" t="n">
        <v>8</v>
      </c>
      <c r="R11" s="20" t="s">
        <v>106</v>
      </c>
      <c r="S11" s="20"/>
    </row>
    <row r="12" customFormat="false" ht="35.05" hidden="false" customHeight="false" outlineLevel="0" collapsed="false">
      <c r="A12" s="17" t="s">
        <v>23</v>
      </c>
      <c r="B12" s="18" t="n">
        <v>0.854166666666667</v>
      </c>
      <c r="C12" s="18" t="n">
        <v>0.861111111111111</v>
      </c>
      <c r="D12" s="17" t="n">
        <f aca="false">ROUND(MOD(C12-B12,1)*1440,0)</f>
        <v>10</v>
      </c>
      <c r="E12" s="17" t="s">
        <v>46</v>
      </c>
      <c r="F12" s="17" t="n">
        <v>2</v>
      </c>
      <c r="G12" s="19" t="s">
        <v>107</v>
      </c>
      <c r="H12" s="20" t="s">
        <v>58</v>
      </c>
      <c r="I12" s="17" t="s">
        <v>86</v>
      </c>
      <c r="J12" s="17" t="s">
        <v>87</v>
      </c>
      <c r="K12" s="17" t="s">
        <v>78</v>
      </c>
      <c r="L12" s="17" t="s">
        <v>74</v>
      </c>
      <c r="M12" s="17" t="s">
        <v>66</v>
      </c>
      <c r="N12" s="17" t="s">
        <v>108</v>
      </c>
      <c r="O12" s="17" t="s">
        <v>68</v>
      </c>
      <c r="P12" s="20" t="s">
        <v>89</v>
      </c>
      <c r="Q12" s="17" t="n">
        <v>3</v>
      </c>
      <c r="R12" s="20" t="s">
        <v>109</v>
      </c>
      <c r="S12" s="20"/>
    </row>
    <row r="13" customFormat="false" ht="35.05" hidden="false" customHeight="false" outlineLevel="0" collapsed="false">
      <c r="A13" s="17" t="s">
        <v>23</v>
      </c>
      <c r="B13" s="18" t="n">
        <v>0.861111111111111</v>
      </c>
      <c r="C13" s="18" t="n">
        <v>0.868055555555556</v>
      </c>
      <c r="D13" s="17" t="n">
        <f aca="false">ROUND(MOD(C13-B13,1)*1440,0)</f>
        <v>10</v>
      </c>
      <c r="E13" s="17" t="s">
        <v>46</v>
      </c>
      <c r="F13" s="17" t="n">
        <v>2</v>
      </c>
      <c r="G13" s="19" t="s">
        <v>110</v>
      </c>
      <c r="H13" s="20" t="s">
        <v>58</v>
      </c>
      <c r="I13" s="17" t="s">
        <v>86</v>
      </c>
      <c r="J13" s="17" t="s">
        <v>87</v>
      </c>
      <c r="K13" s="17" t="s">
        <v>73</v>
      </c>
      <c r="L13" s="17" t="s">
        <v>65</v>
      </c>
      <c r="M13" s="17" t="s">
        <v>66</v>
      </c>
      <c r="N13" s="17" t="s">
        <v>111</v>
      </c>
      <c r="O13" s="17" t="s">
        <v>68</v>
      </c>
      <c r="P13" s="20" t="s">
        <v>69</v>
      </c>
      <c r="Q13" s="17" t="n">
        <v>3</v>
      </c>
      <c r="R13" s="20" t="s">
        <v>112</v>
      </c>
      <c r="S13" s="20" t="s">
        <v>113</v>
      </c>
    </row>
    <row r="14" customFormat="false" ht="35.05" hidden="false" customHeight="false" outlineLevel="0" collapsed="false">
      <c r="A14" s="17" t="s">
        <v>23</v>
      </c>
      <c r="B14" s="18" t="n">
        <v>0.868055555555556</v>
      </c>
      <c r="C14" s="18" t="n">
        <v>0.878472222222222</v>
      </c>
      <c r="D14" s="17" t="n">
        <f aca="false">ROUND(MOD(C14-B14,1)*1440,0)</f>
        <v>15</v>
      </c>
      <c r="E14" s="17" t="s">
        <v>46</v>
      </c>
      <c r="F14" s="17" t="n">
        <v>2</v>
      </c>
      <c r="G14" s="19" t="s">
        <v>114</v>
      </c>
      <c r="H14" s="20" t="s">
        <v>58</v>
      </c>
      <c r="I14" s="17" t="s">
        <v>86</v>
      </c>
      <c r="J14" s="17" t="s">
        <v>87</v>
      </c>
      <c r="K14" s="17" t="s">
        <v>73</v>
      </c>
      <c r="L14" s="17" t="s">
        <v>115</v>
      </c>
      <c r="M14" s="17" t="s">
        <v>88</v>
      </c>
      <c r="N14" s="17" t="s">
        <v>116</v>
      </c>
      <c r="O14" s="17" t="s">
        <v>68</v>
      </c>
      <c r="P14" s="20" t="s">
        <v>117</v>
      </c>
      <c r="Q14" s="17" t="n">
        <v>4</v>
      </c>
      <c r="R14" s="20" t="s">
        <v>118</v>
      </c>
      <c r="S14" s="20" t="s">
        <v>119</v>
      </c>
    </row>
    <row r="15" customFormat="false" ht="35.05" hidden="false" customHeight="false" outlineLevel="0" collapsed="false">
      <c r="A15" s="21" t="s">
        <v>23</v>
      </c>
      <c r="B15" s="22" t="n">
        <v>0.878472222222222</v>
      </c>
      <c r="C15" s="22" t="n">
        <v>0.899305555555556</v>
      </c>
      <c r="D15" s="21" t="n">
        <f aca="false">ROUND(MOD(C15-B15,1)*1440,0)</f>
        <v>30</v>
      </c>
      <c r="E15" s="21" t="s">
        <v>120</v>
      </c>
      <c r="F15" s="21"/>
      <c r="G15" s="21"/>
      <c r="H15" s="23" t="s">
        <v>58</v>
      </c>
      <c r="I15" s="21"/>
      <c r="J15" s="21"/>
      <c r="K15" s="21"/>
      <c r="L15" s="21"/>
      <c r="M15" s="21"/>
      <c r="N15" s="21"/>
      <c r="O15" s="21"/>
      <c r="P15" s="23"/>
      <c r="Q15" s="21" t="n">
        <v>0</v>
      </c>
      <c r="R15" s="24" t="s">
        <v>121</v>
      </c>
      <c r="S15" s="23"/>
    </row>
    <row r="16" customFormat="false" ht="35.05" hidden="false" customHeight="false" outlineLevel="0" collapsed="false">
      <c r="A16" s="13" t="s">
        <v>23</v>
      </c>
      <c r="B16" s="14" t="n">
        <v>0.899305555555556</v>
      </c>
      <c r="C16" s="14" t="n">
        <v>0.90625</v>
      </c>
      <c r="D16" s="13" t="n">
        <f aca="false">ROUND(MOD(C16-B16,1)*1440,0)</f>
        <v>10</v>
      </c>
      <c r="E16" s="13" t="s">
        <v>57</v>
      </c>
      <c r="F16" s="13"/>
      <c r="G16" s="13"/>
      <c r="H16" s="15" t="s">
        <v>58</v>
      </c>
      <c r="I16" s="13"/>
      <c r="J16" s="13"/>
      <c r="K16" s="13"/>
      <c r="L16" s="13"/>
      <c r="M16" s="13"/>
      <c r="N16" s="13"/>
      <c r="O16" s="13"/>
      <c r="P16" s="15"/>
      <c r="Q16" s="13" t="n">
        <v>0</v>
      </c>
      <c r="R16" s="16" t="s">
        <v>122</v>
      </c>
      <c r="S16" s="15" t="s">
        <v>123</v>
      </c>
    </row>
    <row r="17" customFormat="false" ht="35.05" hidden="false" customHeight="false" outlineLevel="0" collapsed="false">
      <c r="A17" s="17" t="s">
        <v>23</v>
      </c>
      <c r="B17" s="18" t="n">
        <v>0.90625</v>
      </c>
      <c r="C17" s="18" t="n">
        <v>0.913194444444444</v>
      </c>
      <c r="D17" s="17" t="n">
        <f aca="false">ROUND(MOD(C17-B17,1)*1440,0)</f>
        <v>10</v>
      </c>
      <c r="E17" s="17" t="s">
        <v>46</v>
      </c>
      <c r="F17" s="17" t="n">
        <v>7</v>
      </c>
      <c r="G17" s="19" t="s">
        <v>124</v>
      </c>
      <c r="H17" s="20" t="s">
        <v>58</v>
      </c>
      <c r="I17" s="17" t="s">
        <v>86</v>
      </c>
      <c r="J17" s="17" t="s">
        <v>87</v>
      </c>
      <c r="K17" s="17" t="s">
        <v>125</v>
      </c>
      <c r="L17" s="17" t="s">
        <v>65</v>
      </c>
      <c r="M17" s="17" t="s">
        <v>66</v>
      </c>
      <c r="N17" s="17" t="s">
        <v>126</v>
      </c>
      <c r="O17" s="17" t="s">
        <v>68</v>
      </c>
      <c r="P17" s="20" t="s">
        <v>127</v>
      </c>
      <c r="Q17" s="17" t="n">
        <v>5</v>
      </c>
      <c r="R17" s="20" t="s">
        <v>128</v>
      </c>
      <c r="S17" s="20" t="s">
        <v>129</v>
      </c>
    </row>
    <row r="18" customFormat="false" ht="35.05" hidden="false" customHeight="false" outlineLevel="0" collapsed="false">
      <c r="A18" s="17" t="s">
        <v>23</v>
      </c>
      <c r="B18" s="18" t="n">
        <v>0.913194444444444</v>
      </c>
      <c r="C18" s="18" t="n">
        <v>0.921527777777778</v>
      </c>
      <c r="D18" s="17" t="n">
        <f aca="false">ROUND(MOD(C18-B18,1)*1440,0)</f>
        <v>12</v>
      </c>
      <c r="E18" s="17" t="s">
        <v>46</v>
      </c>
      <c r="F18" s="17" t="n">
        <v>7</v>
      </c>
      <c r="G18" s="19" t="s">
        <v>130</v>
      </c>
      <c r="H18" s="20" t="s">
        <v>58</v>
      </c>
      <c r="I18" s="17" t="s">
        <v>86</v>
      </c>
      <c r="J18" s="17" t="s">
        <v>87</v>
      </c>
      <c r="K18" s="17" t="s">
        <v>93</v>
      </c>
      <c r="L18" s="17" t="s">
        <v>65</v>
      </c>
      <c r="M18" s="17" t="s">
        <v>66</v>
      </c>
      <c r="N18" s="17" t="s">
        <v>80</v>
      </c>
      <c r="O18" s="17" t="s">
        <v>68</v>
      </c>
      <c r="P18" s="20" t="s">
        <v>127</v>
      </c>
      <c r="Q18" s="17" t="n">
        <v>8</v>
      </c>
      <c r="R18" s="20" t="s">
        <v>131</v>
      </c>
      <c r="S18" s="20"/>
    </row>
    <row r="19" customFormat="false" ht="35.05" hidden="false" customHeight="false" outlineLevel="0" collapsed="false">
      <c r="A19" s="17" t="s">
        <v>23</v>
      </c>
      <c r="B19" s="18" t="n">
        <v>0.921527777777778</v>
      </c>
      <c r="C19" s="18" t="n">
        <v>0.928472222222222</v>
      </c>
      <c r="D19" s="17" t="n">
        <f aca="false">ROUND(MOD(C19-B19,1)*1440,0)</f>
        <v>10</v>
      </c>
      <c r="E19" s="17" t="s">
        <v>46</v>
      </c>
      <c r="F19" s="17" t="n">
        <v>7</v>
      </c>
      <c r="G19" s="19" t="s">
        <v>132</v>
      </c>
      <c r="H19" s="20" t="s">
        <v>58</v>
      </c>
      <c r="I19" s="17" t="s">
        <v>86</v>
      </c>
      <c r="J19" s="17" t="s">
        <v>87</v>
      </c>
      <c r="K19" s="17" t="s">
        <v>78</v>
      </c>
      <c r="L19" s="17" t="s">
        <v>65</v>
      </c>
      <c r="M19" s="17" t="s">
        <v>88</v>
      </c>
      <c r="N19" s="17" t="s">
        <v>108</v>
      </c>
      <c r="O19" s="17" t="s">
        <v>68</v>
      </c>
      <c r="P19" s="20" t="s">
        <v>127</v>
      </c>
      <c r="Q19" s="17" t="n">
        <v>6</v>
      </c>
      <c r="R19" s="20" t="s">
        <v>133</v>
      </c>
      <c r="S19" s="20" t="s">
        <v>134</v>
      </c>
    </row>
    <row r="20" customFormat="false" ht="35.05" hidden="false" customHeight="false" outlineLevel="0" collapsed="false">
      <c r="A20" s="17" t="s">
        <v>23</v>
      </c>
      <c r="B20" s="18" t="n">
        <v>0.928472222222222</v>
      </c>
      <c r="C20" s="18" t="n">
        <v>0.942361111111111</v>
      </c>
      <c r="D20" s="17" t="n">
        <f aca="false">ROUND(MOD(C20-B20,1)*1440,0)</f>
        <v>20</v>
      </c>
      <c r="E20" s="17" t="s">
        <v>46</v>
      </c>
      <c r="F20" s="17" t="n">
        <v>7</v>
      </c>
      <c r="G20" s="19" t="s">
        <v>135</v>
      </c>
      <c r="H20" s="20" t="s">
        <v>58</v>
      </c>
      <c r="I20" s="17" t="s">
        <v>86</v>
      </c>
      <c r="J20" s="17" t="s">
        <v>87</v>
      </c>
      <c r="K20" s="17" t="s">
        <v>64</v>
      </c>
      <c r="L20" s="17" t="s">
        <v>65</v>
      </c>
      <c r="M20" s="17" t="s">
        <v>136</v>
      </c>
      <c r="N20" s="17" t="s">
        <v>67</v>
      </c>
      <c r="O20" s="17" t="s">
        <v>137</v>
      </c>
      <c r="P20" s="20" t="s">
        <v>138</v>
      </c>
      <c r="Q20" s="17" t="n">
        <v>10</v>
      </c>
      <c r="R20" s="20" t="s">
        <v>139</v>
      </c>
      <c r="S20" s="20" t="s">
        <v>140</v>
      </c>
    </row>
    <row r="21" customFormat="false" ht="35.05" hidden="false" customHeight="false" outlineLevel="0" collapsed="false">
      <c r="A21" s="17" t="s">
        <v>23</v>
      </c>
      <c r="B21" s="18" t="n">
        <v>0.942361111111111</v>
      </c>
      <c r="C21" s="18" t="n">
        <v>0.950694444444444</v>
      </c>
      <c r="D21" s="17" t="n">
        <f aca="false">ROUND(MOD(C21-B21,1)*1440,0)</f>
        <v>12</v>
      </c>
      <c r="E21" s="17" t="s">
        <v>46</v>
      </c>
      <c r="F21" s="17" t="n">
        <v>7</v>
      </c>
      <c r="G21" s="19" t="s">
        <v>141</v>
      </c>
      <c r="H21" s="20" t="s">
        <v>58</v>
      </c>
      <c r="I21" s="17" t="s">
        <v>86</v>
      </c>
      <c r="J21" s="17" t="s">
        <v>87</v>
      </c>
      <c r="K21" s="17" t="s">
        <v>78</v>
      </c>
      <c r="L21" s="17" t="s">
        <v>65</v>
      </c>
      <c r="M21" s="17" t="s">
        <v>88</v>
      </c>
      <c r="N21" s="17" t="s">
        <v>75</v>
      </c>
      <c r="O21" s="17" t="s">
        <v>68</v>
      </c>
      <c r="P21" s="20" t="s">
        <v>138</v>
      </c>
      <c r="Q21" s="17" t="n">
        <v>7</v>
      </c>
      <c r="R21" s="20" t="s">
        <v>142</v>
      </c>
      <c r="S21" s="20"/>
    </row>
    <row r="22" customFormat="false" ht="35.05" hidden="false" customHeight="false" outlineLevel="0" collapsed="false">
      <c r="A22" s="17" t="s">
        <v>23</v>
      </c>
      <c r="B22" s="18" t="n">
        <v>0.950694444444444</v>
      </c>
      <c r="C22" s="18" t="n">
        <v>0.961805555555556</v>
      </c>
      <c r="D22" s="17" t="n">
        <f aca="false">ROUND(MOD(C22-B22,1)*1440,0)</f>
        <v>16</v>
      </c>
      <c r="E22" s="17" t="s">
        <v>46</v>
      </c>
      <c r="F22" s="17" t="n">
        <v>7</v>
      </c>
      <c r="G22" s="19" t="s">
        <v>143</v>
      </c>
      <c r="H22" s="20" t="s">
        <v>58</v>
      </c>
      <c r="I22" s="17" t="s">
        <v>86</v>
      </c>
      <c r="J22" s="17" t="s">
        <v>87</v>
      </c>
      <c r="K22" s="17" t="s">
        <v>125</v>
      </c>
      <c r="L22" s="17" t="s">
        <v>144</v>
      </c>
      <c r="M22" s="17" t="s">
        <v>145</v>
      </c>
      <c r="N22" s="17" t="s">
        <v>80</v>
      </c>
      <c r="O22" s="17" t="s">
        <v>68</v>
      </c>
      <c r="P22" s="20" t="s">
        <v>146</v>
      </c>
      <c r="Q22" s="17" t="n">
        <v>9</v>
      </c>
      <c r="R22" s="20" t="s">
        <v>147</v>
      </c>
      <c r="S22" s="20" t="s">
        <v>148</v>
      </c>
    </row>
    <row r="23" customFormat="false" ht="35.05" hidden="false" customHeight="false" outlineLevel="0" collapsed="false">
      <c r="A23" s="17" t="s">
        <v>23</v>
      </c>
      <c r="B23" s="18" t="n">
        <v>0.961805555555556</v>
      </c>
      <c r="C23" s="18" t="n">
        <v>0.967361111111111</v>
      </c>
      <c r="D23" s="17" t="n">
        <f aca="false">ROUND(MOD(C23-B23,1)*1440,0)</f>
        <v>8</v>
      </c>
      <c r="E23" s="17" t="s">
        <v>46</v>
      </c>
      <c r="F23" s="17" t="n">
        <v>7</v>
      </c>
      <c r="G23" s="19" t="s">
        <v>149</v>
      </c>
      <c r="H23" s="20" t="s">
        <v>58</v>
      </c>
      <c r="I23" s="17" t="s">
        <v>86</v>
      </c>
      <c r="J23" s="17" t="s">
        <v>87</v>
      </c>
      <c r="K23" s="17" t="s">
        <v>78</v>
      </c>
      <c r="L23" s="17" t="s">
        <v>65</v>
      </c>
      <c r="M23" s="17" t="s">
        <v>66</v>
      </c>
      <c r="N23" s="17" t="s">
        <v>108</v>
      </c>
      <c r="O23" s="17" t="s">
        <v>68</v>
      </c>
      <c r="P23" s="20" t="s">
        <v>89</v>
      </c>
      <c r="Q23" s="17" t="n">
        <v>4</v>
      </c>
      <c r="R23" s="20" t="s">
        <v>150</v>
      </c>
      <c r="S23" s="20"/>
    </row>
    <row r="24" customFormat="false" ht="35.05" hidden="false" customHeight="false" outlineLevel="0" collapsed="false">
      <c r="A24" s="17" t="s">
        <v>23</v>
      </c>
      <c r="B24" s="18" t="n">
        <v>0.967361111111111</v>
      </c>
      <c r="C24" s="18" t="n">
        <v>0.974305555555556</v>
      </c>
      <c r="D24" s="17" t="n">
        <f aca="false">ROUND(MOD(C24-B24,1)*1440,0)</f>
        <v>10</v>
      </c>
      <c r="E24" s="17" t="s">
        <v>46</v>
      </c>
      <c r="F24" s="17" t="n">
        <v>7</v>
      </c>
      <c r="G24" s="19" t="s">
        <v>151</v>
      </c>
      <c r="H24" s="20" t="s">
        <v>58</v>
      </c>
      <c r="I24" s="17" t="s">
        <v>86</v>
      </c>
      <c r="J24" s="17" t="s">
        <v>87</v>
      </c>
      <c r="K24" s="17" t="s">
        <v>78</v>
      </c>
      <c r="L24" s="17" t="s">
        <v>65</v>
      </c>
      <c r="M24" s="17" t="s">
        <v>66</v>
      </c>
      <c r="N24" s="17" t="s">
        <v>152</v>
      </c>
      <c r="O24" s="17" t="s">
        <v>68</v>
      </c>
      <c r="P24" s="20" t="s">
        <v>117</v>
      </c>
      <c r="Q24" s="17" t="n">
        <v>5</v>
      </c>
      <c r="R24" s="20" t="s">
        <v>153</v>
      </c>
      <c r="S24" s="20" t="s">
        <v>154</v>
      </c>
    </row>
    <row r="25" customFormat="false" ht="35.05" hidden="false" customHeight="false" outlineLevel="0" collapsed="false">
      <c r="A25" s="17" t="s">
        <v>23</v>
      </c>
      <c r="B25" s="18" t="n">
        <v>0.974305555555556</v>
      </c>
      <c r="C25" s="18" t="n">
        <v>0.989583333333333</v>
      </c>
      <c r="D25" s="17" t="n">
        <f aca="false">ROUND(MOD(C25-B25,1)*1440,0)</f>
        <v>22</v>
      </c>
      <c r="E25" s="17" t="s">
        <v>46</v>
      </c>
      <c r="F25" s="17" t="n">
        <v>7</v>
      </c>
      <c r="G25" s="19" t="s">
        <v>155</v>
      </c>
      <c r="H25" s="20" t="s">
        <v>58</v>
      </c>
      <c r="I25" s="17" t="s">
        <v>86</v>
      </c>
      <c r="J25" s="17" t="s">
        <v>87</v>
      </c>
      <c r="K25" s="17" t="s">
        <v>125</v>
      </c>
      <c r="L25" s="17" t="s">
        <v>65</v>
      </c>
      <c r="M25" s="17" t="s">
        <v>88</v>
      </c>
      <c r="N25" s="17" t="s">
        <v>156</v>
      </c>
      <c r="O25" s="17" t="s">
        <v>68</v>
      </c>
      <c r="P25" s="20" t="s">
        <v>157</v>
      </c>
      <c r="Q25" s="17" t="n">
        <v>16</v>
      </c>
      <c r="R25" s="20" t="s">
        <v>158</v>
      </c>
      <c r="S25" s="20" t="s">
        <v>159</v>
      </c>
    </row>
    <row r="26" customFormat="false" ht="35.05" hidden="false" customHeight="false" outlineLevel="0" collapsed="false">
      <c r="A26" s="25" t="s">
        <v>23</v>
      </c>
      <c r="B26" s="26" t="n">
        <v>0.989583333333333</v>
      </c>
      <c r="C26" s="26" t="n">
        <v>0</v>
      </c>
      <c r="D26" s="25" t="n">
        <f aca="false">ROUND(MOD(C26-B26,1)*1440,0)</f>
        <v>15</v>
      </c>
      <c r="E26" s="25" t="s">
        <v>160</v>
      </c>
      <c r="F26" s="25"/>
      <c r="G26" s="25"/>
      <c r="H26" s="27" t="s">
        <v>58</v>
      </c>
      <c r="I26" s="25"/>
      <c r="J26" s="25"/>
      <c r="K26" s="25"/>
      <c r="L26" s="25"/>
      <c r="M26" s="25"/>
      <c r="N26" s="25"/>
      <c r="O26" s="25"/>
      <c r="P26" s="27"/>
      <c r="Q26" s="25" t="n">
        <v>0</v>
      </c>
      <c r="R26" s="28" t="s">
        <v>161</v>
      </c>
      <c r="S26" s="27"/>
    </row>
    <row r="27" customFormat="false" ht="15" hidden="false" customHeight="false" outlineLevel="0" collapsed="false">
      <c r="A27" s="29" t="s">
        <v>23</v>
      </c>
      <c r="B27" s="29"/>
      <c r="C27" s="29"/>
      <c r="D27" s="29" t="n">
        <f aca="false">SUM(D2:D26)</f>
        <v>360</v>
      </c>
      <c r="E27" s="29" t="s">
        <v>29</v>
      </c>
      <c r="F27" s="29"/>
      <c r="G27" s="29" t="n">
        <f aca="false">COUNTIF(E2:E26,"Shot")</f>
        <v>20</v>
      </c>
      <c r="H27" s="29"/>
      <c r="I27" s="29"/>
      <c r="J27" s="29"/>
      <c r="K27" s="29"/>
      <c r="L27" s="29"/>
      <c r="M27" s="29"/>
      <c r="N27" s="29"/>
      <c r="O27" s="29"/>
      <c r="P27" s="29"/>
      <c r="Q27" s="29" t="n">
        <f aca="false">SUM(Q2:Q26)</f>
        <v>122</v>
      </c>
      <c r="R27" s="29" t="s">
        <v>162</v>
      </c>
      <c r="S27" s="29"/>
    </row>
    <row r="29" customFormat="false" ht="35.05" hidden="false" customHeight="false" outlineLevel="0" collapsed="false">
      <c r="A29" s="13" t="s">
        <v>26</v>
      </c>
      <c r="B29" s="14" t="n">
        <v>0.75</v>
      </c>
      <c r="C29" s="14" t="n">
        <v>0.770833333333333</v>
      </c>
      <c r="D29" s="13" t="n">
        <f aca="false">ROUND(MOD(C29-B29,1)*1440,0)</f>
        <v>30</v>
      </c>
      <c r="E29" s="13" t="s">
        <v>57</v>
      </c>
      <c r="F29" s="13"/>
      <c r="G29" s="13"/>
      <c r="H29" s="15" t="s">
        <v>58</v>
      </c>
      <c r="I29" s="13"/>
      <c r="J29" s="13"/>
      <c r="K29" s="13"/>
      <c r="L29" s="13"/>
      <c r="M29" s="13"/>
      <c r="N29" s="13"/>
      <c r="O29" s="13"/>
      <c r="P29" s="15"/>
      <c r="Q29" s="13" t="n">
        <v>0</v>
      </c>
      <c r="R29" s="16" t="s">
        <v>163</v>
      </c>
      <c r="S29" s="15" t="s">
        <v>164</v>
      </c>
    </row>
    <row r="30" customFormat="false" ht="35.05" hidden="false" customHeight="false" outlineLevel="0" collapsed="false">
      <c r="A30" s="17" t="s">
        <v>26</v>
      </c>
      <c r="B30" s="18" t="n">
        <v>0.770833333333333</v>
      </c>
      <c r="C30" s="18" t="n">
        <v>0.779861111111111</v>
      </c>
      <c r="D30" s="17" t="n">
        <f aca="false">ROUND(MOD(C30-B30,1)*1440,0)</f>
        <v>13</v>
      </c>
      <c r="E30" s="17" t="s">
        <v>46</v>
      </c>
      <c r="F30" s="17" t="n">
        <v>4</v>
      </c>
      <c r="G30" s="19" t="s">
        <v>165</v>
      </c>
      <c r="H30" s="20" t="s">
        <v>58</v>
      </c>
      <c r="I30" s="17" t="s">
        <v>166</v>
      </c>
      <c r="J30" s="17" t="s">
        <v>87</v>
      </c>
      <c r="K30" s="17" t="s">
        <v>167</v>
      </c>
      <c r="L30" s="17" t="s">
        <v>65</v>
      </c>
      <c r="M30" s="17" t="s">
        <v>66</v>
      </c>
      <c r="N30" s="17" t="s">
        <v>126</v>
      </c>
      <c r="O30" s="17" t="s">
        <v>68</v>
      </c>
      <c r="P30" s="20" t="s">
        <v>157</v>
      </c>
      <c r="Q30" s="17" t="n">
        <v>7</v>
      </c>
      <c r="R30" s="20" t="s">
        <v>168</v>
      </c>
      <c r="S30" s="20" t="s">
        <v>169</v>
      </c>
    </row>
    <row r="31" customFormat="false" ht="35.05" hidden="false" customHeight="false" outlineLevel="0" collapsed="false">
      <c r="A31" s="17" t="s">
        <v>26</v>
      </c>
      <c r="B31" s="18" t="n">
        <v>0.779861111111111</v>
      </c>
      <c r="C31" s="18" t="n">
        <v>0.788194444444444</v>
      </c>
      <c r="D31" s="17" t="n">
        <f aca="false">ROUND(MOD(C31-B31,1)*1440,0)</f>
        <v>12</v>
      </c>
      <c r="E31" s="17" t="s">
        <v>46</v>
      </c>
      <c r="F31" s="17" t="n">
        <v>4</v>
      </c>
      <c r="G31" s="19" t="s">
        <v>170</v>
      </c>
      <c r="H31" s="20" t="s">
        <v>58</v>
      </c>
      <c r="I31" s="17" t="s">
        <v>166</v>
      </c>
      <c r="J31" s="17" t="s">
        <v>87</v>
      </c>
      <c r="K31" s="17" t="s">
        <v>93</v>
      </c>
      <c r="L31" s="17" t="s">
        <v>65</v>
      </c>
      <c r="M31" s="17" t="s">
        <v>88</v>
      </c>
      <c r="N31" s="17" t="s">
        <v>80</v>
      </c>
      <c r="O31" s="17" t="s">
        <v>68</v>
      </c>
      <c r="P31" s="20" t="s">
        <v>171</v>
      </c>
      <c r="Q31" s="17" t="n">
        <v>9</v>
      </c>
      <c r="R31" s="20" t="s">
        <v>172</v>
      </c>
      <c r="S31" s="20"/>
    </row>
    <row r="32" customFormat="false" ht="35.05" hidden="false" customHeight="false" outlineLevel="0" collapsed="false">
      <c r="A32" s="17" t="s">
        <v>26</v>
      </c>
      <c r="B32" s="18" t="n">
        <v>0.788194444444444</v>
      </c>
      <c r="C32" s="18" t="n">
        <v>0.796527777777778</v>
      </c>
      <c r="D32" s="17" t="n">
        <f aca="false">ROUND(MOD(C32-B32,1)*1440,0)</f>
        <v>12</v>
      </c>
      <c r="E32" s="17" t="s">
        <v>46</v>
      </c>
      <c r="F32" s="17" t="n">
        <v>4</v>
      </c>
      <c r="G32" s="19" t="s">
        <v>173</v>
      </c>
      <c r="H32" s="20" t="s">
        <v>58</v>
      </c>
      <c r="I32" s="17" t="s">
        <v>166</v>
      </c>
      <c r="J32" s="17" t="s">
        <v>87</v>
      </c>
      <c r="K32" s="17" t="s">
        <v>78</v>
      </c>
      <c r="L32" s="17" t="s">
        <v>65</v>
      </c>
      <c r="M32" s="17" t="s">
        <v>66</v>
      </c>
      <c r="N32" s="17" t="s">
        <v>108</v>
      </c>
      <c r="O32" s="17" t="s">
        <v>68</v>
      </c>
      <c r="P32" s="20" t="s">
        <v>174</v>
      </c>
      <c r="Q32" s="17" t="n">
        <v>10</v>
      </c>
      <c r="R32" s="20" t="s">
        <v>175</v>
      </c>
      <c r="S32" s="20"/>
    </row>
    <row r="33" customFormat="false" ht="35.05" hidden="false" customHeight="false" outlineLevel="0" collapsed="false">
      <c r="A33" s="17" t="s">
        <v>26</v>
      </c>
      <c r="B33" s="18" t="n">
        <v>0.796527777777778</v>
      </c>
      <c r="C33" s="18" t="n">
        <v>0.805555555555556</v>
      </c>
      <c r="D33" s="17" t="n">
        <f aca="false">ROUND(MOD(C33-B33,1)*1440,0)</f>
        <v>13</v>
      </c>
      <c r="E33" s="17" t="s">
        <v>46</v>
      </c>
      <c r="F33" s="17" t="n">
        <v>4</v>
      </c>
      <c r="G33" s="19" t="s">
        <v>176</v>
      </c>
      <c r="H33" s="20" t="s">
        <v>58</v>
      </c>
      <c r="I33" s="17" t="s">
        <v>166</v>
      </c>
      <c r="J33" s="17" t="s">
        <v>87</v>
      </c>
      <c r="K33" s="17" t="s">
        <v>78</v>
      </c>
      <c r="L33" s="17" t="s">
        <v>65</v>
      </c>
      <c r="M33" s="17" t="s">
        <v>177</v>
      </c>
      <c r="N33" s="17" t="s">
        <v>80</v>
      </c>
      <c r="O33" s="17" t="s">
        <v>68</v>
      </c>
      <c r="P33" s="20" t="s">
        <v>157</v>
      </c>
      <c r="Q33" s="17" t="n">
        <v>14</v>
      </c>
      <c r="R33" s="20" t="s">
        <v>178</v>
      </c>
      <c r="S33" s="20"/>
    </row>
    <row r="34" customFormat="false" ht="35.05" hidden="false" customHeight="false" outlineLevel="0" collapsed="false">
      <c r="A34" s="17" t="s">
        <v>26</v>
      </c>
      <c r="B34" s="18" t="n">
        <v>0.805555555555556</v>
      </c>
      <c r="C34" s="18" t="n">
        <v>0.811111111111111</v>
      </c>
      <c r="D34" s="17" t="n">
        <f aca="false">ROUND(MOD(C34-B34,1)*1440,0)</f>
        <v>8</v>
      </c>
      <c r="E34" s="17" t="s">
        <v>46</v>
      </c>
      <c r="F34" s="17" t="n">
        <v>4</v>
      </c>
      <c r="G34" s="19" t="s">
        <v>179</v>
      </c>
      <c r="H34" s="20" t="s">
        <v>58</v>
      </c>
      <c r="I34" s="17" t="s">
        <v>166</v>
      </c>
      <c r="J34" s="17" t="s">
        <v>87</v>
      </c>
      <c r="K34" s="17" t="s">
        <v>73</v>
      </c>
      <c r="L34" s="17" t="s">
        <v>65</v>
      </c>
      <c r="M34" s="17" t="s">
        <v>66</v>
      </c>
      <c r="N34" s="17" t="s">
        <v>75</v>
      </c>
      <c r="O34" s="17" t="s">
        <v>137</v>
      </c>
      <c r="P34" s="20" t="s">
        <v>180</v>
      </c>
      <c r="Q34" s="17" t="n">
        <v>5</v>
      </c>
      <c r="R34" s="20" t="s">
        <v>181</v>
      </c>
      <c r="S34" s="20"/>
    </row>
    <row r="35" customFormat="false" ht="35.05" hidden="false" customHeight="false" outlineLevel="0" collapsed="false">
      <c r="A35" s="17" t="s">
        <v>26</v>
      </c>
      <c r="B35" s="18" t="n">
        <v>0.811111111111111</v>
      </c>
      <c r="C35" s="18" t="n">
        <v>0.81875</v>
      </c>
      <c r="D35" s="17" t="n">
        <f aca="false">ROUND(MOD(C35-B35,1)*1440,0)</f>
        <v>11</v>
      </c>
      <c r="E35" s="17" t="s">
        <v>46</v>
      </c>
      <c r="F35" s="17" t="n">
        <v>4</v>
      </c>
      <c r="G35" s="19" t="s">
        <v>182</v>
      </c>
      <c r="H35" s="20" t="s">
        <v>58</v>
      </c>
      <c r="I35" s="17" t="s">
        <v>166</v>
      </c>
      <c r="J35" s="17" t="s">
        <v>87</v>
      </c>
      <c r="K35" s="17" t="s">
        <v>167</v>
      </c>
      <c r="L35" s="17" t="s">
        <v>65</v>
      </c>
      <c r="M35" s="17" t="s">
        <v>183</v>
      </c>
      <c r="N35" s="17" t="s">
        <v>156</v>
      </c>
      <c r="O35" s="17" t="s">
        <v>68</v>
      </c>
      <c r="P35" s="20" t="s">
        <v>89</v>
      </c>
      <c r="Q35" s="17" t="n">
        <v>7</v>
      </c>
      <c r="R35" s="20" t="s">
        <v>184</v>
      </c>
      <c r="S35" s="20" t="s">
        <v>185</v>
      </c>
    </row>
    <row r="36" customFormat="false" ht="35.05" hidden="false" customHeight="false" outlineLevel="0" collapsed="false">
      <c r="A36" s="17" t="s">
        <v>26</v>
      </c>
      <c r="B36" s="18" t="n">
        <v>0.81875</v>
      </c>
      <c r="C36" s="18" t="n">
        <v>0.826388888888889</v>
      </c>
      <c r="D36" s="17" t="n">
        <f aca="false">ROUND(MOD(C36-B36,1)*1440,0)</f>
        <v>11</v>
      </c>
      <c r="E36" s="17" t="s">
        <v>46</v>
      </c>
      <c r="F36" s="17" t="n">
        <v>4</v>
      </c>
      <c r="G36" s="19" t="s">
        <v>186</v>
      </c>
      <c r="H36" s="20" t="s">
        <v>58</v>
      </c>
      <c r="I36" s="17" t="s">
        <v>166</v>
      </c>
      <c r="J36" s="17" t="s">
        <v>87</v>
      </c>
      <c r="K36" s="17" t="s">
        <v>78</v>
      </c>
      <c r="L36" s="17" t="s">
        <v>65</v>
      </c>
      <c r="M36" s="17" t="s">
        <v>88</v>
      </c>
      <c r="N36" s="17" t="s">
        <v>108</v>
      </c>
      <c r="O36" s="17" t="s">
        <v>68</v>
      </c>
      <c r="P36" s="20" t="s">
        <v>187</v>
      </c>
      <c r="Q36" s="17" t="n">
        <v>8</v>
      </c>
      <c r="R36" s="20" t="s">
        <v>188</v>
      </c>
      <c r="S36" s="20"/>
    </row>
    <row r="37" customFormat="false" ht="35.05" hidden="false" customHeight="false" outlineLevel="0" collapsed="false">
      <c r="A37" s="13" t="s">
        <v>26</v>
      </c>
      <c r="B37" s="14" t="n">
        <v>0.826388888888889</v>
      </c>
      <c r="C37" s="14" t="n">
        <v>0.836805555555556</v>
      </c>
      <c r="D37" s="13" t="n">
        <f aca="false">ROUND(MOD(C37-B37,1)*1440,0)</f>
        <v>15</v>
      </c>
      <c r="E37" s="13" t="s">
        <v>82</v>
      </c>
      <c r="F37" s="13"/>
      <c r="G37" s="13"/>
      <c r="H37" s="15" t="s">
        <v>58</v>
      </c>
      <c r="I37" s="13"/>
      <c r="J37" s="13"/>
      <c r="K37" s="13"/>
      <c r="L37" s="13"/>
      <c r="M37" s="13"/>
      <c r="N37" s="13"/>
      <c r="O37" s="13"/>
      <c r="P37" s="15"/>
      <c r="Q37" s="13" t="n">
        <v>0</v>
      </c>
      <c r="R37" s="16" t="s">
        <v>189</v>
      </c>
      <c r="S37" s="15"/>
    </row>
    <row r="38" customFormat="false" ht="35.05" hidden="false" customHeight="false" outlineLevel="0" collapsed="false">
      <c r="A38" s="17" t="s">
        <v>26</v>
      </c>
      <c r="B38" s="18" t="n">
        <v>0.836805555555556</v>
      </c>
      <c r="C38" s="18" t="n">
        <v>0.845138888888889</v>
      </c>
      <c r="D38" s="17" t="n">
        <f aca="false">ROUND(MOD(C38-B38,1)*1440,0)</f>
        <v>12</v>
      </c>
      <c r="E38" s="17" t="s">
        <v>46</v>
      </c>
      <c r="F38" s="17" t="n">
        <v>6</v>
      </c>
      <c r="G38" s="19" t="s">
        <v>190</v>
      </c>
      <c r="H38" s="20" t="s">
        <v>58</v>
      </c>
      <c r="I38" s="17" t="s">
        <v>191</v>
      </c>
      <c r="J38" s="17" t="s">
        <v>87</v>
      </c>
      <c r="K38" s="17" t="s">
        <v>78</v>
      </c>
      <c r="L38" s="17" t="s">
        <v>65</v>
      </c>
      <c r="M38" s="17" t="s">
        <v>88</v>
      </c>
      <c r="N38" s="17" t="s">
        <v>80</v>
      </c>
      <c r="O38" s="17" t="s">
        <v>68</v>
      </c>
      <c r="P38" s="20" t="s">
        <v>192</v>
      </c>
      <c r="Q38" s="17" t="n">
        <v>6</v>
      </c>
      <c r="R38" s="20" t="s">
        <v>193</v>
      </c>
      <c r="S38" s="20" t="s">
        <v>194</v>
      </c>
    </row>
    <row r="39" customFormat="false" ht="35.05" hidden="false" customHeight="false" outlineLevel="0" collapsed="false">
      <c r="A39" s="17" t="s">
        <v>26</v>
      </c>
      <c r="B39" s="18" t="n">
        <v>0.845138888888889</v>
      </c>
      <c r="C39" s="18" t="n">
        <v>0.855555555555556</v>
      </c>
      <c r="D39" s="17" t="n">
        <f aca="false">ROUND(MOD(C39-B39,1)*1440,0)</f>
        <v>15</v>
      </c>
      <c r="E39" s="17" t="s">
        <v>46</v>
      </c>
      <c r="F39" s="17" t="n">
        <v>6</v>
      </c>
      <c r="G39" s="19" t="s">
        <v>195</v>
      </c>
      <c r="H39" s="20" t="s">
        <v>58</v>
      </c>
      <c r="I39" s="17" t="s">
        <v>191</v>
      </c>
      <c r="J39" s="17" t="s">
        <v>87</v>
      </c>
      <c r="K39" s="17" t="s">
        <v>93</v>
      </c>
      <c r="L39" s="17" t="s">
        <v>65</v>
      </c>
      <c r="M39" s="17" t="s">
        <v>66</v>
      </c>
      <c r="N39" s="17" t="s">
        <v>108</v>
      </c>
      <c r="O39" s="17" t="s">
        <v>68</v>
      </c>
      <c r="P39" s="20" t="s">
        <v>157</v>
      </c>
      <c r="Q39" s="17" t="n">
        <v>14</v>
      </c>
      <c r="R39" s="20" t="s">
        <v>196</v>
      </c>
      <c r="S39" s="20"/>
    </row>
    <row r="40" customFormat="false" ht="35.05" hidden="false" customHeight="false" outlineLevel="0" collapsed="false">
      <c r="A40" s="17" t="s">
        <v>26</v>
      </c>
      <c r="B40" s="18" t="n">
        <v>0.855555555555556</v>
      </c>
      <c r="C40" s="18" t="n">
        <v>0.865972222222222</v>
      </c>
      <c r="D40" s="17" t="n">
        <f aca="false">ROUND(MOD(C40-B40,1)*1440,0)</f>
        <v>15</v>
      </c>
      <c r="E40" s="17" t="s">
        <v>46</v>
      </c>
      <c r="F40" s="17" t="n">
        <v>6</v>
      </c>
      <c r="G40" s="19" t="s">
        <v>197</v>
      </c>
      <c r="H40" s="20" t="s">
        <v>58</v>
      </c>
      <c r="I40" s="17" t="s">
        <v>191</v>
      </c>
      <c r="J40" s="17" t="s">
        <v>87</v>
      </c>
      <c r="K40" s="17" t="s">
        <v>78</v>
      </c>
      <c r="L40" s="17" t="s">
        <v>65</v>
      </c>
      <c r="M40" s="17" t="s">
        <v>198</v>
      </c>
      <c r="N40" s="17" t="s">
        <v>80</v>
      </c>
      <c r="O40" s="17" t="s">
        <v>137</v>
      </c>
      <c r="P40" s="20" t="s">
        <v>127</v>
      </c>
      <c r="Q40" s="17" t="n">
        <v>16</v>
      </c>
      <c r="R40" s="20" t="s">
        <v>199</v>
      </c>
      <c r="S40" s="20" t="s">
        <v>200</v>
      </c>
    </row>
    <row r="41" customFormat="false" ht="35.05" hidden="false" customHeight="false" outlineLevel="0" collapsed="false">
      <c r="A41" s="17" t="s">
        <v>26</v>
      </c>
      <c r="B41" s="18" t="n">
        <v>0.865972222222222</v>
      </c>
      <c r="C41" s="18" t="n">
        <v>0.875</v>
      </c>
      <c r="D41" s="17" t="n">
        <f aca="false">ROUND(MOD(C41-B41,1)*1440,0)</f>
        <v>13</v>
      </c>
      <c r="E41" s="17" t="s">
        <v>46</v>
      </c>
      <c r="F41" s="17" t="n">
        <v>6</v>
      </c>
      <c r="G41" s="19" t="s">
        <v>201</v>
      </c>
      <c r="H41" s="20" t="s">
        <v>58</v>
      </c>
      <c r="I41" s="17" t="s">
        <v>191</v>
      </c>
      <c r="J41" s="17" t="s">
        <v>87</v>
      </c>
      <c r="K41" s="17" t="s">
        <v>78</v>
      </c>
      <c r="L41" s="17" t="s">
        <v>65</v>
      </c>
      <c r="M41" s="17" t="s">
        <v>177</v>
      </c>
      <c r="N41" s="17" t="s">
        <v>80</v>
      </c>
      <c r="O41" s="17" t="s">
        <v>68</v>
      </c>
      <c r="P41" s="20" t="s">
        <v>89</v>
      </c>
      <c r="Q41" s="17" t="n">
        <v>14</v>
      </c>
      <c r="R41" s="20" t="s">
        <v>202</v>
      </c>
      <c r="S41" s="20" t="s">
        <v>203</v>
      </c>
    </row>
    <row r="42" customFormat="false" ht="35.05" hidden="false" customHeight="false" outlineLevel="0" collapsed="false">
      <c r="A42" s="17" t="s">
        <v>26</v>
      </c>
      <c r="B42" s="18" t="n">
        <v>0.875</v>
      </c>
      <c r="C42" s="18" t="n">
        <v>0.885416666666667</v>
      </c>
      <c r="D42" s="17" t="n">
        <f aca="false">ROUND(MOD(C42-B42,1)*1440,0)</f>
        <v>15</v>
      </c>
      <c r="E42" s="17" t="s">
        <v>46</v>
      </c>
      <c r="F42" s="17" t="n">
        <v>6</v>
      </c>
      <c r="G42" s="19" t="s">
        <v>204</v>
      </c>
      <c r="H42" s="20" t="s">
        <v>58</v>
      </c>
      <c r="I42" s="17" t="s">
        <v>191</v>
      </c>
      <c r="J42" s="17" t="s">
        <v>87</v>
      </c>
      <c r="K42" s="17" t="s">
        <v>78</v>
      </c>
      <c r="L42" s="17" t="s">
        <v>65</v>
      </c>
      <c r="M42" s="17" t="s">
        <v>88</v>
      </c>
      <c r="N42" s="17" t="s">
        <v>156</v>
      </c>
      <c r="O42" s="17" t="s">
        <v>68</v>
      </c>
      <c r="P42" s="20" t="s">
        <v>171</v>
      </c>
      <c r="Q42" s="17" t="n">
        <v>18</v>
      </c>
      <c r="R42" s="20" t="s">
        <v>205</v>
      </c>
      <c r="S42" s="20"/>
    </row>
    <row r="43" customFormat="false" ht="35.05" hidden="false" customHeight="false" outlineLevel="0" collapsed="false">
      <c r="A43" s="17" t="s">
        <v>26</v>
      </c>
      <c r="B43" s="18" t="n">
        <v>0.885416666666667</v>
      </c>
      <c r="C43" s="18" t="n">
        <v>0.892361111111111</v>
      </c>
      <c r="D43" s="17" t="n">
        <f aca="false">ROUND(MOD(C43-B43,1)*1440,0)</f>
        <v>10</v>
      </c>
      <c r="E43" s="17" t="s">
        <v>46</v>
      </c>
      <c r="F43" s="17" t="n">
        <v>6</v>
      </c>
      <c r="G43" s="19" t="s">
        <v>206</v>
      </c>
      <c r="H43" s="20" t="s">
        <v>58</v>
      </c>
      <c r="I43" s="17" t="s">
        <v>191</v>
      </c>
      <c r="J43" s="17" t="s">
        <v>87</v>
      </c>
      <c r="K43" s="17" t="s">
        <v>78</v>
      </c>
      <c r="L43" s="17" t="s">
        <v>65</v>
      </c>
      <c r="M43" s="17" t="s">
        <v>66</v>
      </c>
      <c r="N43" s="17" t="s">
        <v>108</v>
      </c>
      <c r="O43" s="17" t="s">
        <v>137</v>
      </c>
      <c r="P43" s="20" t="s">
        <v>207</v>
      </c>
      <c r="Q43" s="17" t="n">
        <v>10</v>
      </c>
      <c r="R43" s="20" t="s">
        <v>208</v>
      </c>
      <c r="S43" s="20" t="s">
        <v>209</v>
      </c>
    </row>
    <row r="44" customFormat="false" ht="35.05" hidden="false" customHeight="false" outlineLevel="0" collapsed="false">
      <c r="A44" s="21" t="s">
        <v>26</v>
      </c>
      <c r="B44" s="22" t="n">
        <v>0.892361111111111</v>
      </c>
      <c r="C44" s="22" t="n">
        <v>0.913194444444444</v>
      </c>
      <c r="D44" s="21" t="n">
        <f aca="false">ROUND(MOD(C44-B44,1)*1440,0)</f>
        <v>30</v>
      </c>
      <c r="E44" s="21" t="s">
        <v>120</v>
      </c>
      <c r="F44" s="21"/>
      <c r="G44" s="21"/>
      <c r="H44" s="23" t="s">
        <v>58</v>
      </c>
      <c r="I44" s="21"/>
      <c r="J44" s="21"/>
      <c r="K44" s="21"/>
      <c r="L44" s="21"/>
      <c r="M44" s="21"/>
      <c r="N44" s="21"/>
      <c r="O44" s="21"/>
      <c r="P44" s="23"/>
      <c r="Q44" s="21" t="n">
        <v>0</v>
      </c>
      <c r="R44" s="24" t="s">
        <v>121</v>
      </c>
      <c r="S44" s="23"/>
    </row>
    <row r="45" customFormat="false" ht="35.05" hidden="false" customHeight="false" outlineLevel="0" collapsed="false">
      <c r="A45" s="13" t="s">
        <v>26</v>
      </c>
      <c r="B45" s="14" t="n">
        <v>0.913194444444444</v>
      </c>
      <c r="C45" s="14" t="n">
        <v>0.920138888888889</v>
      </c>
      <c r="D45" s="13" t="n">
        <f aca="false">ROUND(MOD(C45-B45,1)*1440,0)</f>
        <v>10</v>
      </c>
      <c r="E45" s="13" t="s">
        <v>82</v>
      </c>
      <c r="F45" s="13"/>
      <c r="G45" s="13"/>
      <c r="H45" s="15" t="s">
        <v>58</v>
      </c>
      <c r="I45" s="13"/>
      <c r="J45" s="13"/>
      <c r="K45" s="13"/>
      <c r="L45" s="13"/>
      <c r="M45" s="13"/>
      <c r="N45" s="13"/>
      <c r="O45" s="13"/>
      <c r="P45" s="15"/>
      <c r="Q45" s="13" t="n">
        <v>0</v>
      </c>
      <c r="R45" s="16" t="s">
        <v>210</v>
      </c>
      <c r="S45" s="15" t="s">
        <v>211</v>
      </c>
    </row>
    <row r="46" customFormat="false" ht="35.05" hidden="false" customHeight="false" outlineLevel="0" collapsed="false">
      <c r="A46" s="17" t="s">
        <v>26</v>
      </c>
      <c r="B46" s="18" t="n">
        <v>0.920138888888889</v>
      </c>
      <c r="C46" s="18" t="n">
        <v>0.927083333333333</v>
      </c>
      <c r="D46" s="17" t="n">
        <f aca="false">ROUND(MOD(C46-B46,1)*1440,0)</f>
        <v>10</v>
      </c>
      <c r="E46" s="17" t="s">
        <v>46</v>
      </c>
      <c r="F46" s="17" t="n">
        <v>5</v>
      </c>
      <c r="G46" s="19" t="s">
        <v>212</v>
      </c>
      <c r="H46" s="20" t="s">
        <v>58</v>
      </c>
      <c r="I46" s="17" t="s">
        <v>213</v>
      </c>
      <c r="J46" s="17" t="s">
        <v>87</v>
      </c>
      <c r="K46" s="17" t="s">
        <v>214</v>
      </c>
      <c r="L46" s="17" t="s">
        <v>65</v>
      </c>
      <c r="M46" s="17" t="s">
        <v>66</v>
      </c>
      <c r="N46" s="17" t="s">
        <v>80</v>
      </c>
      <c r="O46" s="17" t="s">
        <v>215</v>
      </c>
      <c r="P46" s="20" t="s">
        <v>157</v>
      </c>
      <c r="Q46" s="17" t="n">
        <v>7</v>
      </c>
      <c r="R46" s="20" t="s">
        <v>216</v>
      </c>
      <c r="S46" s="20" t="s">
        <v>217</v>
      </c>
    </row>
    <row r="47" customFormat="false" ht="35.05" hidden="false" customHeight="false" outlineLevel="0" collapsed="false">
      <c r="A47" s="17" t="s">
        <v>26</v>
      </c>
      <c r="B47" s="18" t="n">
        <v>0.927083333333333</v>
      </c>
      <c r="C47" s="18" t="n">
        <v>0.931944444444445</v>
      </c>
      <c r="D47" s="17" t="n">
        <f aca="false">ROUND(MOD(C47-B47,1)*1440,0)</f>
        <v>7</v>
      </c>
      <c r="E47" s="17" t="s">
        <v>46</v>
      </c>
      <c r="F47" s="17" t="n">
        <v>5</v>
      </c>
      <c r="G47" s="19" t="s">
        <v>218</v>
      </c>
      <c r="H47" s="20" t="s">
        <v>58</v>
      </c>
      <c r="I47" s="17" t="s">
        <v>213</v>
      </c>
      <c r="J47" s="17" t="s">
        <v>87</v>
      </c>
      <c r="K47" s="17" t="s">
        <v>78</v>
      </c>
      <c r="L47" s="17" t="s">
        <v>65</v>
      </c>
      <c r="M47" s="17" t="s">
        <v>66</v>
      </c>
      <c r="N47" s="17" t="s">
        <v>75</v>
      </c>
      <c r="O47" s="17" t="s">
        <v>215</v>
      </c>
      <c r="P47" s="20" t="s">
        <v>174</v>
      </c>
      <c r="Q47" s="17" t="n">
        <v>5</v>
      </c>
      <c r="R47" s="20" t="s">
        <v>219</v>
      </c>
      <c r="S47" s="20"/>
    </row>
    <row r="48" customFormat="false" ht="35.05" hidden="false" customHeight="false" outlineLevel="0" collapsed="false">
      <c r="A48" s="17" t="s">
        <v>26</v>
      </c>
      <c r="B48" s="18" t="n">
        <v>0.931944444444445</v>
      </c>
      <c r="C48" s="18" t="n">
        <v>0.9375</v>
      </c>
      <c r="D48" s="17" t="n">
        <f aca="false">ROUND(MOD(C48-B48,1)*1440,0)</f>
        <v>8</v>
      </c>
      <c r="E48" s="17" t="s">
        <v>46</v>
      </c>
      <c r="F48" s="17" t="n">
        <v>5</v>
      </c>
      <c r="G48" s="19" t="s">
        <v>220</v>
      </c>
      <c r="H48" s="20" t="s">
        <v>58</v>
      </c>
      <c r="I48" s="17" t="s">
        <v>213</v>
      </c>
      <c r="J48" s="17" t="s">
        <v>87</v>
      </c>
      <c r="K48" s="17" t="s">
        <v>78</v>
      </c>
      <c r="L48" s="17" t="s">
        <v>65</v>
      </c>
      <c r="M48" s="17" t="s">
        <v>88</v>
      </c>
      <c r="N48" s="17" t="s">
        <v>75</v>
      </c>
      <c r="O48" s="17" t="s">
        <v>68</v>
      </c>
      <c r="P48" s="20" t="s">
        <v>221</v>
      </c>
      <c r="Q48" s="17" t="n">
        <v>7</v>
      </c>
      <c r="R48" s="20" t="s">
        <v>222</v>
      </c>
      <c r="S48" s="20"/>
    </row>
    <row r="49" customFormat="false" ht="35.05" hidden="false" customHeight="false" outlineLevel="0" collapsed="false">
      <c r="A49" s="17" t="s">
        <v>26</v>
      </c>
      <c r="B49" s="18" t="n">
        <v>0.9375</v>
      </c>
      <c r="C49" s="18" t="n">
        <v>0.941666666666667</v>
      </c>
      <c r="D49" s="17" t="n">
        <f aca="false">ROUND(MOD(C49-B49,1)*1440,0)</f>
        <v>6</v>
      </c>
      <c r="E49" s="17" t="s">
        <v>46</v>
      </c>
      <c r="F49" s="17" t="n">
        <v>5</v>
      </c>
      <c r="G49" s="19" t="s">
        <v>223</v>
      </c>
      <c r="H49" s="20" t="s">
        <v>58</v>
      </c>
      <c r="I49" s="17" t="s">
        <v>213</v>
      </c>
      <c r="J49" s="17" t="s">
        <v>87</v>
      </c>
      <c r="K49" s="17" t="s">
        <v>78</v>
      </c>
      <c r="L49" s="17" t="s">
        <v>65</v>
      </c>
      <c r="M49" s="17" t="s">
        <v>66</v>
      </c>
      <c r="N49" s="17" t="s">
        <v>75</v>
      </c>
      <c r="O49" s="17" t="s">
        <v>215</v>
      </c>
      <c r="P49" s="20" t="s">
        <v>174</v>
      </c>
      <c r="Q49" s="17" t="n">
        <v>4</v>
      </c>
      <c r="R49" s="20" t="s">
        <v>224</v>
      </c>
      <c r="S49" s="20"/>
    </row>
    <row r="50" customFormat="false" ht="35.05" hidden="false" customHeight="false" outlineLevel="0" collapsed="false">
      <c r="A50" s="17" t="s">
        <v>26</v>
      </c>
      <c r="B50" s="18" t="n">
        <v>0.941666666666667</v>
      </c>
      <c r="C50" s="18" t="n">
        <v>0.945833333333333</v>
      </c>
      <c r="D50" s="17" t="n">
        <f aca="false">ROUND(MOD(C50-B50,1)*1440,0)</f>
        <v>6</v>
      </c>
      <c r="E50" s="17" t="s">
        <v>46</v>
      </c>
      <c r="F50" s="17" t="n">
        <v>5</v>
      </c>
      <c r="G50" s="19" t="s">
        <v>225</v>
      </c>
      <c r="H50" s="20" t="s">
        <v>58</v>
      </c>
      <c r="I50" s="17" t="s">
        <v>213</v>
      </c>
      <c r="J50" s="17" t="s">
        <v>87</v>
      </c>
      <c r="K50" s="17" t="s">
        <v>78</v>
      </c>
      <c r="L50" s="17" t="s">
        <v>65</v>
      </c>
      <c r="M50" s="17" t="s">
        <v>66</v>
      </c>
      <c r="N50" s="17" t="s">
        <v>75</v>
      </c>
      <c r="O50" s="17" t="s">
        <v>215</v>
      </c>
      <c r="P50" s="20" t="s">
        <v>221</v>
      </c>
      <c r="Q50" s="17" t="n">
        <v>6</v>
      </c>
      <c r="R50" s="20" t="s">
        <v>226</v>
      </c>
      <c r="S50" s="20"/>
    </row>
    <row r="51" customFormat="false" ht="35.05" hidden="false" customHeight="false" outlineLevel="0" collapsed="false">
      <c r="A51" s="17" t="s">
        <v>26</v>
      </c>
      <c r="B51" s="18" t="n">
        <v>0.945833333333333</v>
      </c>
      <c r="C51" s="18" t="n">
        <v>0.949305555555556</v>
      </c>
      <c r="D51" s="17" t="n">
        <f aca="false">ROUND(MOD(C51-B51,1)*1440,0)</f>
        <v>5</v>
      </c>
      <c r="E51" s="17" t="s">
        <v>46</v>
      </c>
      <c r="F51" s="17" t="n">
        <v>5</v>
      </c>
      <c r="G51" s="19" t="s">
        <v>227</v>
      </c>
      <c r="H51" s="20" t="s">
        <v>58</v>
      </c>
      <c r="I51" s="17" t="s">
        <v>213</v>
      </c>
      <c r="J51" s="17" t="s">
        <v>87</v>
      </c>
      <c r="K51" s="17" t="s">
        <v>104</v>
      </c>
      <c r="L51" s="17" t="s">
        <v>65</v>
      </c>
      <c r="M51" s="17" t="s">
        <v>66</v>
      </c>
      <c r="N51" s="17" t="s">
        <v>228</v>
      </c>
      <c r="O51" s="17" t="s">
        <v>215</v>
      </c>
      <c r="P51" s="20" t="s">
        <v>229</v>
      </c>
      <c r="Q51" s="17" t="n">
        <v>3</v>
      </c>
      <c r="R51" s="20" t="s">
        <v>230</v>
      </c>
      <c r="S51" s="20"/>
    </row>
    <row r="52" customFormat="false" ht="35.05" hidden="false" customHeight="false" outlineLevel="0" collapsed="false">
      <c r="A52" s="17" t="s">
        <v>26</v>
      </c>
      <c r="B52" s="18" t="n">
        <v>0.949305555555556</v>
      </c>
      <c r="C52" s="18" t="n">
        <v>0.953472222222222</v>
      </c>
      <c r="D52" s="17" t="n">
        <f aca="false">ROUND(MOD(C52-B52,1)*1440,0)</f>
        <v>6</v>
      </c>
      <c r="E52" s="17" t="s">
        <v>46</v>
      </c>
      <c r="F52" s="17" t="n">
        <v>5</v>
      </c>
      <c r="G52" s="19" t="s">
        <v>231</v>
      </c>
      <c r="H52" s="20" t="s">
        <v>58</v>
      </c>
      <c r="I52" s="17" t="s">
        <v>213</v>
      </c>
      <c r="J52" s="17" t="s">
        <v>87</v>
      </c>
      <c r="K52" s="17" t="s">
        <v>78</v>
      </c>
      <c r="L52" s="17" t="s">
        <v>65</v>
      </c>
      <c r="M52" s="17" t="s">
        <v>66</v>
      </c>
      <c r="N52" s="17" t="s">
        <v>75</v>
      </c>
      <c r="O52" s="17" t="s">
        <v>215</v>
      </c>
      <c r="P52" s="20" t="s">
        <v>229</v>
      </c>
      <c r="Q52" s="17" t="n">
        <v>4</v>
      </c>
      <c r="R52" s="20" t="s">
        <v>232</v>
      </c>
      <c r="S52" s="20"/>
    </row>
    <row r="53" customFormat="false" ht="35.05" hidden="false" customHeight="false" outlineLevel="0" collapsed="false">
      <c r="A53" s="17" t="s">
        <v>26</v>
      </c>
      <c r="B53" s="18" t="n">
        <v>0.953472222222222</v>
      </c>
      <c r="C53" s="18" t="n">
        <v>0.961805555555556</v>
      </c>
      <c r="D53" s="17" t="n">
        <f aca="false">ROUND(MOD(C53-B53,1)*1440,0)</f>
        <v>12</v>
      </c>
      <c r="E53" s="17" t="s">
        <v>46</v>
      </c>
      <c r="F53" s="17" t="n">
        <v>5</v>
      </c>
      <c r="G53" s="19" t="s">
        <v>233</v>
      </c>
      <c r="H53" s="20" t="s">
        <v>58</v>
      </c>
      <c r="I53" s="17" t="s">
        <v>213</v>
      </c>
      <c r="J53" s="17" t="s">
        <v>87</v>
      </c>
      <c r="K53" s="17" t="s">
        <v>234</v>
      </c>
      <c r="L53" s="17" t="s">
        <v>65</v>
      </c>
      <c r="M53" s="17" t="s">
        <v>183</v>
      </c>
      <c r="N53" s="17" t="s">
        <v>80</v>
      </c>
      <c r="O53" s="17" t="s">
        <v>68</v>
      </c>
      <c r="P53" s="20" t="s">
        <v>174</v>
      </c>
      <c r="Q53" s="17" t="n">
        <v>5</v>
      </c>
      <c r="R53" s="20" t="s">
        <v>235</v>
      </c>
      <c r="S53" s="20" t="s">
        <v>236</v>
      </c>
    </row>
    <row r="54" customFormat="false" ht="35.05" hidden="false" customHeight="false" outlineLevel="0" collapsed="false">
      <c r="A54" s="17" t="s">
        <v>26</v>
      </c>
      <c r="B54" s="18" t="n">
        <v>0.961805555555556</v>
      </c>
      <c r="C54" s="18" t="n">
        <v>0.967361111111111</v>
      </c>
      <c r="D54" s="17" t="n">
        <f aca="false">ROUND(MOD(C54-B54,1)*1440,0)</f>
        <v>8</v>
      </c>
      <c r="E54" s="17" t="s">
        <v>46</v>
      </c>
      <c r="F54" s="17" t="n">
        <v>3</v>
      </c>
      <c r="G54" s="19" t="s">
        <v>237</v>
      </c>
      <c r="H54" s="20" t="s">
        <v>58</v>
      </c>
      <c r="I54" s="17" t="s">
        <v>213</v>
      </c>
      <c r="J54" s="17" t="s">
        <v>87</v>
      </c>
      <c r="K54" s="17" t="s">
        <v>78</v>
      </c>
      <c r="L54" s="17" t="s">
        <v>65</v>
      </c>
      <c r="M54" s="17" t="s">
        <v>66</v>
      </c>
      <c r="N54" s="17" t="s">
        <v>80</v>
      </c>
      <c r="O54" s="17" t="s">
        <v>215</v>
      </c>
      <c r="P54" s="20" t="s">
        <v>238</v>
      </c>
      <c r="Q54" s="17" t="n">
        <v>7</v>
      </c>
      <c r="R54" s="20" t="s">
        <v>239</v>
      </c>
      <c r="S54" s="20" t="s">
        <v>240</v>
      </c>
    </row>
    <row r="55" customFormat="false" ht="35.05" hidden="false" customHeight="false" outlineLevel="0" collapsed="false">
      <c r="A55" s="17" t="s">
        <v>26</v>
      </c>
      <c r="B55" s="18" t="n">
        <v>0.967361111111111</v>
      </c>
      <c r="C55" s="18" t="n">
        <v>0.972916666666667</v>
      </c>
      <c r="D55" s="17" t="n">
        <f aca="false">ROUND(MOD(C55-B55,1)*1440,0)</f>
        <v>8</v>
      </c>
      <c r="E55" s="17" t="s">
        <v>46</v>
      </c>
      <c r="F55" s="17" t="n">
        <v>3</v>
      </c>
      <c r="G55" s="19" t="s">
        <v>241</v>
      </c>
      <c r="H55" s="20" t="s">
        <v>58</v>
      </c>
      <c r="I55" s="17" t="s">
        <v>213</v>
      </c>
      <c r="J55" s="17" t="s">
        <v>87</v>
      </c>
      <c r="K55" s="17" t="s">
        <v>104</v>
      </c>
      <c r="L55" s="17" t="s">
        <v>65</v>
      </c>
      <c r="M55" s="17" t="s">
        <v>88</v>
      </c>
      <c r="N55" s="17" t="s">
        <v>75</v>
      </c>
      <c r="O55" s="17" t="s">
        <v>68</v>
      </c>
      <c r="P55" s="20" t="s">
        <v>238</v>
      </c>
      <c r="Q55" s="17" t="n">
        <v>8</v>
      </c>
      <c r="R55" s="20" t="s">
        <v>242</v>
      </c>
      <c r="S55" s="20"/>
    </row>
    <row r="56" customFormat="false" ht="35.05" hidden="false" customHeight="false" outlineLevel="0" collapsed="false">
      <c r="A56" s="17" t="s">
        <v>26</v>
      </c>
      <c r="B56" s="18" t="n">
        <v>0.972916666666667</v>
      </c>
      <c r="C56" s="18" t="n">
        <v>0.978472222222222</v>
      </c>
      <c r="D56" s="17" t="n">
        <f aca="false">ROUND(MOD(C56-B56,1)*1440,0)</f>
        <v>8</v>
      </c>
      <c r="E56" s="17" t="s">
        <v>46</v>
      </c>
      <c r="F56" s="17" t="n">
        <v>3</v>
      </c>
      <c r="G56" s="19" t="s">
        <v>243</v>
      </c>
      <c r="H56" s="20" t="s">
        <v>58</v>
      </c>
      <c r="I56" s="17" t="s">
        <v>213</v>
      </c>
      <c r="J56" s="17" t="s">
        <v>87</v>
      </c>
      <c r="K56" s="17" t="s">
        <v>244</v>
      </c>
      <c r="L56" s="17" t="s">
        <v>65</v>
      </c>
      <c r="M56" s="17" t="s">
        <v>66</v>
      </c>
      <c r="N56" s="17" t="s">
        <v>80</v>
      </c>
      <c r="O56" s="17" t="s">
        <v>215</v>
      </c>
      <c r="P56" s="20" t="s">
        <v>221</v>
      </c>
      <c r="Q56" s="17" t="n">
        <v>6</v>
      </c>
      <c r="R56" s="20" t="s">
        <v>245</v>
      </c>
      <c r="S56" s="20"/>
    </row>
    <row r="57" customFormat="false" ht="35.05" hidden="false" customHeight="false" outlineLevel="0" collapsed="false">
      <c r="A57" s="17" t="s">
        <v>26</v>
      </c>
      <c r="B57" s="18" t="n">
        <v>0.978472222222222</v>
      </c>
      <c r="C57" s="18" t="n">
        <v>0.984722222222222</v>
      </c>
      <c r="D57" s="17" t="n">
        <f aca="false">ROUND(MOD(C57-B57,1)*1440,0)</f>
        <v>9</v>
      </c>
      <c r="E57" s="17" t="s">
        <v>46</v>
      </c>
      <c r="F57" s="17" t="n">
        <v>3</v>
      </c>
      <c r="G57" s="19" t="s">
        <v>246</v>
      </c>
      <c r="H57" s="20" t="s">
        <v>58</v>
      </c>
      <c r="I57" s="17" t="s">
        <v>213</v>
      </c>
      <c r="J57" s="17" t="s">
        <v>87</v>
      </c>
      <c r="K57" s="17" t="s">
        <v>244</v>
      </c>
      <c r="L57" s="17" t="s">
        <v>65</v>
      </c>
      <c r="M57" s="17" t="s">
        <v>247</v>
      </c>
      <c r="N57" s="17" t="s">
        <v>108</v>
      </c>
      <c r="O57" s="17" t="s">
        <v>137</v>
      </c>
      <c r="P57" s="20" t="s">
        <v>174</v>
      </c>
      <c r="Q57" s="17" t="n">
        <v>12</v>
      </c>
      <c r="R57" s="20" t="s">
        <v>248</v>
      </c>
      <c r="S57" s="20"/>
    </row>
    <row r="58" customFormat="false" ht="35.05" hidden="false" customHeight="false" outlineLevel="0" collapsed="false">
      <c r="A58" s="17" t="s">
        <v>26</v>
      </c>
      <c r="B58" s="18" t="n">
        <v>0.984722222222222</v>
      </c>
      <c r="C58" s="18" t="n">
        <v>0.990972222222222</v>
      </c>
      <c r="D58" s="17" t="n">
        <f aca="false">ROUND(MOD(C58-B58,1)*1440,0)</f>
        <v>9</v>
      </c>
      <c r="E58" s="17" t="s">
        <v>46</v>
      </c>
      <c r="F58" s="17" t="n">
        <v>3</v>
      </c>
      <c r="G58" s="19" t="s">
        <v>249</v>
      </c>
      <c r="H58" s="20" t="s">
        <v>58</v>
      </c>
      <c r="I58" s="17" t="s">
        <v>213</v>
      </c>
      <c r="J58" s="17" t="s">
        <v>87</v>
      </c>
      <c r="K58" s="17" t="s">
        <v>78</v>
      </c>
      <c r="L58" s="17" t="s">
        <v>65</v>
      </c>
      <c r="M58" s="17" t="s">
        <v>250</v>
      </c>
      <c r="N58" s="17" t="s">
        <v>80</v>
      </c>
      <c r="O58" s="17" t="s">
        <v>215</v>
      </c>
      <c r="P58" s="20" t="s">
        <v>174</v>
      </c>
      <c r="Q58" s="17" t="n">
        <v>12</v>
      </c>
      <c r="R58" s="20" t="s">
        <v>251</v>
      </c>
      <c r="S58" s="20" t="s">
        <v>252</v>
      </c>
    </row>
    <row r="59" customFormat="false" ht="35.05" hidden="false" customHeight="false" outlineLevel="0" collapsed="false">
      <c r="A59" s="17" t="s">
        <v>26</v>
      </c>
      <c r="B59" s="18" t="n">
        <v>0.990972222222222</v>
      </c>
      <c r="C59" s="18" t="n">
        <v>0.996527777777778</v>
      </c>
      <c r="D59" s="17" t="n">
        <f aca="false">ROUND(MOD(C59-B59,1)*1440,0)</f>
        <v>8</v>
      </c>
      <c r="E59" s="17" t="s">
        <v>46</v>
      </c>
      <c r="F59" s="17" t="n">
        <v>3</v>
      </c>
      <c r="G59" s="19" t="s">
        <v>253</v>
      </c>
      <c r="H59" s="20" t="s">
        <v>58</v>
      </c>
      <c r="I59" s="17" t="s">
        <v>213</v>
      </c>
      <c r="J59" s="17" t="s">
        <v>87</v>
      </c>
      <c r="K59" s="17" t="s">
        <v>244</v>
      </c>
      <c r="L59" s="17" t="s">
        <v>65</v>
      </c>
      <c r="M59" s="17" t="s">
        <v>88</v>
      </c>
      <c r="N59" s="17" t="s">
        <v>75</v>
      </c>
      <c r="O59" s="17" t="s">
        <v>68</v>
      </c>
      <c r="P59" s="20" t="s">
        <v>221</v>
      </c>
      <c r="Q59" s="17" t="n">
        <v>10</v>
      </c>
      <c r="R59" s="20" t="s">
        <v>254</v>
      </c>
      <c r="S59" s="20"/>
    </row>
    <row r="60" customFormat="false" ht="35.05" hidden="false" customHeight="false" outlineLevel="0" collapsed="false">
      <c r="A60" s="25" t="s">
        <v>26</v>
      </c>
      <c r="B60" s="26" t="n">
        <v>0.996527777777778</v>
      </c>
      <c r="C60" s="26" t="n">
        <v>0</v>
      </c>
      <c r="D60" s="25" t="n">
        <f aca="false">ROUND(MOD(C60-B60,1)*1440,0)</f>
        <v>5</v>
      </c>
      <c r="E60" s="25" t="s">
        <v>160</v>
      </c>
      <c r="F60" s="25"/>
      <c r="G60" s="25"/>
      <c r="H60" s="27" t="s">
        <v>58</v>
      </c>
      <c r="I60" s="25"/>
      <c r="J60" s="25"/>
      <c r="K60" s="25"/>
      <c r="L60" s="25"/>
      <c r="M60" s="25"/>
      <c r="N60" s="25"/>
      <c r="O60" s="25"/>
      <c r="P60" s="27"/>
      <c r="Q60" s="25" t="n">
        <v>0</v>
      </c>
      <c r="R60" s="28" t="s">
        <v>255</v>
      </c>
      <c r="S60" s="27"/>
    </row>
    <row r="61" customFormat="false" ht="15" hidden="false" customHeight="false" outlineLevel="0" collapsed="false">
      <c r="A61" s="29" t="s">
        <v>26</v>
      </c>
      <c r="B61" s="29"/>
      <c r="C61" s="29"/>
      <c r="D61" s="29" t="n">
        <f aca="false">SUM(D29:D60)</f>
        <v>360</v>
      </c>
      <c r="E61" s="29" t="s">
        <v>29</v>
      </c>
      <c r="F61" s="29"/>
      <c r="G61" s="29" t="n">
        <f aca="false">COUNTIF(E29:E60,"Shot")</f>
        <v>27</v>
      </c>
      <c r="H61" s="29"/>
      <c r="I61" s="29"/>
      <c r="J61" s="29"/>
      <c r="K61" s="29"/>
      <c r="L61" s="29"/>
      <c r="M61" s="29"/>
      <c r="N61" s="29"/>
      <c r="O61" s="29"/>
      <c r="P61" s="29"/>
      <c r="Q61" s="29" t="n">
        <f aca="false">SUM(Q29:Q60)</f>
        <v>234</v>
      </c>
      <c r="R61" s="29" t="s">
        <v>256</v>
      </c>
      <c r="S61" s="29"/>
    </row>
  </sheetData>
  <autoFilter ref="A1:S61"/>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8"/>
    <col collapsed="false" customWidth="true" hidden="false" outlineLevel="0" max="3" min="3" style="0" width="26"/>
    <col collapsed="false" customWidth="true" hidden="false" outlineLevel="0" max="4" min="4" style="0" width="16"/>
    <col collapsed="false" customWidth="true" hidden="false" outlineLevel="0" max="5" min="5" style="0" width="13"/>
    <col collapsed="false" customWidth="true" hidden="false" outlineLevel="0" max="7" min="6" style="0" width="11"/>
    <col collapsed="false" customWidth="true" hidden="false" outlineLevel="0" max="8" min="8" style="0" width="13"/>
  </cols>
  <sheetData>
    <row r="1" customFormat="false" ht="15" hidden="false" customHeight="false" outlineLevel="0" collapsed="false">
      <c r="A1" s="30" t="s">
        <v>18</v>
      </c>
      <c r="B1" s="30" t="s">
        <v>257</v>
      </c>
      <c r="C1" s="30" t="s">
        <v>258</v>
      </c>
      <c r="D1" s="30" t="s">
        <v>259</v>
      </c>
      <c r="E1" s="30" t="s">
        <v>260</v>
      </c>
      <c r="F1" s="30" t="s">
        <v>261</v>
      </c>
      <c r="G1" s="30" t="s">
        <v>160</v>
      </c>
      <c r="H1" s="30" t="s">
        <v>262</v>
      </c>
    </row>
    <row r="2" customFormat="false" ht="15" hidden="false" customHeight="false" outlineLevel="0" collapsed="false">
      <c r="A2" s="10" t="s">
        <v>23</v>
      </c>
      <c r="B2" s="10" t="n">
        <v>3</v>
      </c>
      <c r="C2" s="10" t="s">
        <v>263</v>
      </c>
      <c r="D2" s="10" t="s">
        <v>264</v>
      </c>
      <c r="E2" s="31" t="n">
        <v>0.75</v>
      </c>
      <c r="F2" s="31" t="n">
        <v>0.795138888888889</v>
      </c>
      <c r="G2" s="31" t="n">
        <v>0.989583333333333</v>
      </c>
      <c r="H2" s="32" t="n">
        <f aca="false">ROUND(MOD(G2-E2,1)*24,2)</f>
        <v>5.75</v>
      </c>
    </row>
    <row r="3" customFormat="false" ht="15" hidden="false" customHeight="false" outlineLevel="0" collapsed="false">
      <c r="A3" s="10" t="s">
        <v>23</v>
      </c>
      <c r="B3" s="10" t="n">
        <v>4</v>
      </c>
      <c r="C3" s="10" t="s">
        <v>265</v>
      </c>
      <c r="D3" s="10" t="s">
        <v>266</v>
      </c>
      <c r="E3" s="31" t="n">
        <v>0.75</v>
      </c>
      <c r="F3" s="31" t="n">
        <v>0.795138888888889</v>
      </c>
      <c r="G3" s="31" t="n">
        <v>0.989583333333333</v>
      </c>
      <c r="H3" s="32" t="n">
        <f aca="false">ROUND(MOD(G3-E3,1)*24,2)</f>
        <v>5.75</v>
      </c>
    </row>
    <row r="4" customFormat="false" ht="15" hidden="false" customHeight="false" outlineLevel="0" collapsed="false">
      <c r="A4" s="10" t="s">
        <v>23</v>
      </c>
      <c r="B4" s="10" t="n">
        <v>5</v>
      </c>
      <c r="C4" s="10" t="s">
        <v>267</v>
      </c>
      <c r="D4" s="10" t="s">
        <v>268</v>
      </c>
      <c r="E4" s="31" t="n">
        <v>0.75</v>
      </c>
      <c r="F4" s="31" t="n">
        <v>0.795138888888889</v>
      </c>
      <c r="G4" s="31" t="n">
        <v>0.989583333333333</v>
      </c>
      <c r="H4" s="32" t="n">
        <f aca="false">ROUND(MOD(G4-E4,1)*24,2)</f>
        <v>5.75</v>
      </c>
    </row>
    <row r="5" customFormat="false" ht="15" hidden="false" customHeight="false" outlineLevel="0" collapsed="false">
      <c r="A5" s="10" t="s">
        <v>23</v>
      </c>
      <c r="B5" s="10" t="n">
        <v>1</v>
      </c>
      <c r="C5" s="10" t="s">
        <v>269</v>
      </c>
      <c r="D5" s="10" t="s">
        <v>270</v>
      </c>
      <c r="E5" s="31" t="n">
        <v>0.84375</v>
      </c>
      <c r="F5" s="31" t="n">
        <v>0.90625</v>
      </c>
      <c r="G5" s="31" t="n">
        <v>0.989583333333333</v>
      </c>
      <c r="H5" s="32" t="n">
        <f aca="false">ROUND(MOD(G5-E5,1)*24,2)</f>
        <v>3.5</v>
      </c>
    </row>
    <row r="6" customFormat="false" ht="15" hidden="false" customHeight="false" outlineLevel="0" collapsed="false">
      <c r="A6" s="10" t="s">
        <v>23</v>
      </c>
      <c r="B6" s="10" t="n">
        <v>2</v>
      </c>
      <c r="C6" s="10" t="s">
        <v>271</v>
      </c>
      <c r="D6" s="10" t="s">
        <v>272</v>
      </c>
      <c r="E6" s="31" t="n">
        <v>0.84375</v>
      </c>
      <c r="F6" s="31" t="n">
        <v>0.90625</v>
      </c>
      <c r="G6" s="31" t="n">
        <v>0.989583333333333</v>
      </c>
      <c r="H6" s="32" t="n">
        <f aca="false">ROUND(MOD(G6-E6,1)*24,2)</f>
        <v>3.5</v>
      </c>
    </row>
    <row r="7" customFormat="false" ht="15" hidden="false" customHeight="false" outlineLevel="0" collapsed="false">
      <c r="A7" s="10" t="s">
        <v>23</v>
      </c>
      <c r="B7" s="10" t="s">
        <v>273</v>
      </c>
      <c r="C7" s="10" t="s">
        <v>274</v>
      </c>
      <c r="D7" s="10" t="s">
        <v>275</v>
      </c>
      <c r="E7" s="31" t="n">
        <v>0.770833333333333</v>
      </c>
      <c r="F7" s="31" t="n">
        <v>0.795138888888889</v>
      </c>
      <c r="G7" s="31" t="n">
        <v>0.829861111111111</v>
      </c>
      <c r="H7" s="32" t="n">
        <f aca="false">ROUND(MOD(G7-E7,1)*24,2)</f>
        <v>1.42</v>
      </c>
    </row>
    <row r="9" customFormat="false" ht="15" hidden="false" customHeight="false" outlineLevel="0" collapsed="false">
      <c r="A9" s="10" t="s">
        <v>26</v>
      </c>
      <c r="B9" s="10" t="n">
        <v>1</v>
      </c>
      <c r="C9" s="10" t="s">
        <v>269</v>
      </c>
      <c r="D9" s="10" t="s">
        <v>270</v>
      </c>
      <c r="E9" s="31" t="n">
        <v>0.75</v>
      </c>
      <c r="F9" s="31" t="n">
        <v>0.770833333333333</v>
      </c>
      <c r="G9" s="31" t="n">
        <v>0.996527777777778</v>
      </c>
      <c r="H9" s="32" t="n">
        <f aca="false">ROUND(MOD(G9-E9,1)*24,2)</f>
        <v>5.92</v>
      </c>
    </row>
    <row r="10" customFormat="false" ht="15" hidden="false" customHeight="false" outlineLevel="0" collapsed="false">
      <c r="A10" s="10" t="s">
        <v>26</v>
      </c>
      <c r="B10" s="10" t="n">
        <v>2</v>
      </c>
      <c r="C10" s="10" t="s">
        <v>271</v>
      </c>
      <c r="D10" s="10" t="s">
        <v>272</v>
      </c>
      <c r="E10" s="31" t="n">
        <v>0.75</v>
      </c>
      <c r="F10" s="31" t="n">
        <v>0.770833333333333</v>
      </c>
      <c r="G10" s="31" t="n">
        <v>0.996527777777778</v>
      </c>
      <c r="H10" s="32" t="n">
        <f aca="false">ROUND(MOD(G10-E10,1)*24,2)</f>
        <v>5.92</v>
      </c>
    </row>
    <row r="11" customFormat="false" ht="15" hidden="false" customHeight="false" outlineLevel="0" collapsed="false">
      <c r="A11" s="10" t="s">
        <v>26</v>
      </c>
      <c r="B11" s="10" t="n">
        <v>3</v>
      </c>
      <c r="C11" s="10" t="s">
        <v>263</v>
      </c>
      <c r="D11" s="10" t="s">
        <v>264</v>
      </c>
      <c r="E11" s="31" t="n">
        <v>0.75</v>
      </c>
      <c r="F11" s="31" t="n">
        <v>0.770833333333333</v>
      </c>
      <c r="G11" s="31" t="n">
        <v>0.961805555555556</v>
      </c>
      <c r="H11" s="32" t="n">
        <f aca="false">ROUND(MOD(G11-E11,1)*24,2)</f>
        <v>5.08</v>
      </c>
    </row>
    <row r="12" customFormat="false" ht="15" hidden="false" customHeight="false" outlineLevel="0" collapsed="false">
      <c r="A12" s="10" t="s">
        <v>26</v>
      </c>
      <c r="B12" s="10" t="n">
        <v>4</v>
      </c>
      <c r="C12" s="10" t="s">
        <v>265</v>
      </c>
      <c r="D12" s="10" t="s">
        <v>266</v>
      </c>
      <c r="E12" s="31" t="n">
        <v>0.75</v>
      </c>
      <c r="F12" s="31" t="n">
        <v>0.770833333333333</v>
      </c>
      <c r="G12" s="31" t="n">
        <v>0.892361111111111</v>
      </c>
      <c r="H12" s="32" t="n">
        <f aca="false">ROUND(MOD(G12-E12,1)*24,2)</f>
        <v>3.42</v>
      </c>
    </row>
    <row r="14" customFormat="false" ht="15" hidden="false" customHeight="false" outlineLevel="0" collapsed="false">
      <c r="A14" s="33" t="s">
        <v>276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8"/>
    <col collapsed="false" customWidth="true" hidden="false" outlineLevel="0" max="3" min="3" style="0" width="16"/>
    <col collapsed="false" customWidth="true" hidden="false" outlineLevel="0" max="4" min="4" style="0" width="8"/>
    <col collapsed="false" customWidth="true" hidden="false" outlineLevel="0" max="5" min="5" style="0" width="22"/>
  </cols>
  <sheetData>
    <row r="1" customFormat="false" ht="15" hidden="false" customHeight="false" outlineLevel="0" collapsed="false">
      <c r="A1" s="30" t="s">
        <v>257</v>
      </c>
      <c r="B1" s="30" t="s">
        <v>258</v>
      </c>
      <c r="C1" s="30" t="s">
        <v>259</v>
      </c>
      <c r="D1" s="30" t="s">
        <v>277</v>
      </c>
      <c r="E1" s="30" t="s">
        <v>22</v>
      </c>
    </row>
    <row r="2" customFormat="false" ht="15" hidden="false" customHeight="false" outlineLevel="0" collapsed="false">
      <c r="A2" s="34" t="n">
        <v>1</v>
      </c>
      <c r="B2" s="34" t="s">
        <v>269</v>
      </c>
      <c r="C2" s="34" t="s">
        <v>270</v>
      </c>
      <c r="D2" s="34" t="n">
        <v>29</v>
      </c>
      <c r="E2" s="34" t="s">
        <v>278</v>
      </c>
    </row>
    <row r="3" customFormat="false" ht="15" hidden="false" customHeight="false" outlineLevel="0" collapsed="false">
      <c r="A3" s="34" t="n">
        <v>2</v>
      </c>
      <c r="B3" s="34" t="s">
        <v>271</v>
      </c>
      <c r="C3" s="34" t="s">
        <v>272</v>
      </c>
      <c r="D3" s="34" t="n">
        <v>18</v>
      </c>
      <c r="E3" s="34" t="s">
        <v>278</v>
      </c>
    </row>
    <row r="4" customFormat="false" ht="15" hidden="false" customHeight="false" outlineLevel="0" collapsed="false">
      <c r="A4" s="34" t="n">
        <v>3</v>
      </c>
      <c r="B4" s="34" t="s">
        <v>263</v>
      </c>
      <c r="C4" s="34" t="s">
        <v>264</v>
      </c>
      <c r="D4" s="34" t="n">
        <v>21</v>
      </c>
      <c r="E4" s="34" t="s">
        <v>279</v>
      </c>
    </row>
    <row r="5" customFormat="false" ht="15" hidden="false" customHeight="false" outlineLevel="0" collapsed="false">
      <c r="A5" s="34" t="n">
        <v>4</v>
      </c>
      <c r="B5" s="34" t="s">
        <v>265</v>
      </c>
      <c r="C5" s="34" t="s">
        <v>266</v>
      </c>
      <c r="D5" s="34" t="n">
        <v>10</v>
      </c>
      <c r="E5" s="34" t="s">
        <v>280</v>
      </c>
    </row>
    <row r="6" customFormat="false" ht="15" hidden="false" customHeight="false" outlineLevel="0" collapsed="false">
      <c r="A6" s="34" t="n">
        <v>5</v>
      </c>
      <c r="B6" s="34" t="s">
        <v>267</v>
      </c>
      <c r="C6" s="34" t="s">
        <v>268</v>
      </c>
      <c r="D6" s="34" t="n">
        <v>6</v>
      </c>
      <c r="E6" s="34" t="s">
        <v>281</v>
      </c>
    </row>
    <row r="7" customFormat="false" ht="15" hidden="false" customHeight="false" outlineLevel="0" collapsed="false">
      <c r="A7" s="34" t="n">
        <v>6</v>
      </c>
      <c r="B7" s="34" t="s">
        <v>33</v>
      </c>
      <c r="C7" s="34" t="s">
        <v>268</v>
      </c>
      <c r="D7" s="34" t="n">
        <v>5</v>
      </c>
      <c r="E7" s="34" t="s">
        <v>282</v>
      </c>
    </row>
    <row r="9" customFormat="false" ht="15" hidden="false" customHeight="false" outlineLevel="0" collapsed="false">
      <c r="A9" s="33" t="s">
        <v>283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8"/>
    <col collapsed="false" customWidth="true" hidden="false" outlineLevel="0" max="3" min="3" style="0" width="44"/>
    <col collapsed="false" customWidth="true" hidden="false" outlineLevel="0" max="4" min="4" style="0" width="9"/>
    <col collapsed="false" customWidth="true" hidden="false" outlineLevel="0" max="5" min="5" style="0" width="52"/>
    <col collapsed="false" customWidth="true" hidden="false" outlineLevel="0" max="6" min="6" style="0" width="13"/>
    <col collapsed="false" customWidth="true" hidden="false" outlineLevel="0" max="7" min="7" style="0" width="52"/>
    <col collapsed="false" customWidth="true" hidden="false" outlineLevel="0" max="8" min="8" style="0" width="12"/>
  </cols>
  <sheetData>
    <row r="1" customFormat="false" ht="19.7" hidden="false" customHeight="false" outlineLevel="0" collapsed="false">
      <c r="A1" s="35" t="s">
        <v>284</v>
      </c>
      <c r="B1" s="2"/>
      <c r="C1" s="2"/>
      <c r="D1" s="2"/>
      <c r="E1" s="2"/>
      <c r="F1" s="2"/>
      <c r="G1" s="2"/>
      <c r="H1" s="2"/>
    </row>
    <row r="2" customFormat="false" ht="15" hidden="false" customHeight="false" outlineLevel="0" collapsed="false">
      <c r="A2" s="36" t="s">
        <v>285</v>
      </c>
    </row>
    <row r="3" customFormat="false" ht="15" hidden="false" customHeight="false" outlineLevel="0" collapsed="false">
      <c r="A3" s="37" t="s">
        <v>286</v>
      </c>
      <c r="B3" s="37"/>
      <c r="C3" s="37"/>
      <c r="D3" s="37"/>
      <c r="E3" s="37"/>
      <c r="F3" s="37"/>
      <c r="G3" s="37"/>
      <c r="H3" s="37"/>
    </row>
    <row r="5" customFormat="false" ht="21.75" hidden="false" customHeight="true" outlineLevel="0" collapsed="false">
      <c r="A5" s="38" t="s">
        <v>287</v>
      </c>
      <c r="B5" s="5"/>
      <c r="C5" s="5"/>
      <c r="D5" s="5"/>
      <c r="E5" s="5"/>
      <c r="F5" s="5"/>
      <c r="G5" s="5"/>
      <c r="H5" s="5"/>
    </row>
    <row r="6" customFormat="false" ht="15" hidden="false" customHeight="false" outlineLevel="0" collapsed="false">
      <c r="A6" s="12" t="s">
        <v>258</v>
      </c>
      <c r="B6" s="12" t="s">
        <v>257</v>
      </c>
      <c r="C6" s="12" t="s">
        <v>288</v>
      </c>
      <c r="D6" s="12" t="s">
        <v>22</v>
      </c>
      <c r="E6" s="12" t="s">
        <v>289</v>
      </c>
      <c r="F6" s="12" t="s">
        <v>290</v>
      </c>
      <c r="G6" s="12" t="s">
        <v>56</v>
      </c>
      <c r="H6" s="12" t="s">
        <v>291</v>
      </c>
    </row>
    <row r="7" customFormat="false" ht="23.85" hidden="false" customHeight="false" outlineLevel="0" collapsed="false">
      <c r="A7" s="19" t="s">
        <v>269</v>
      </c>
      <c r="B7" s="17" t="n">
        <v>1</v>
      </c>
      <c r="C7" s="17" t="s">
        <v>292</v>
      </c>
      <c r="D7" s="17" t="s">
        <v>293</v>
      </c>
      <c r="E7" s="20" t="s">
        <v>294</v>
      </c>
      <c r="F7" s="17" t="s">
        <v>295</v>
      </c>
      <c r="G7" s="20" t="s">
        <v>296</v>
      </c>
      <c r="H7" s="39"/>
    </row>
    <row r="8" customFormat="false" ht="15" hidden="false" customHeight="false" outlineLevel="0" collapsed="false">
      <c r="A8" s="19" t="s">
        <v>269</v>
      </c>
      <c r="B8" s="17" t="n">
        <v>1</v>
      </c>
      <c r="C8" s="17" t="s">
        <v>292</v>
      </c>
      <c r="D8" s="17" t="s">
        <v>293</v>
      </c>
      <c r="E8" s="20" t="s">
        <v>297</v>
      </c>
      <c r="F8" s="17"/>
      <c r="G8" s="20"/>
      <c r="H8" s="39"/>
    </row>
    <row r="9" customFormat="false" ht="15" hidden="false" customHeight="false" outlineLevel="0" collapsed="false">
      <c r="A9" s="19" t="s">
        <v>269</v>
      </c>
      <c r="B9" s="17" t="n">
        <v>1</v>
      </c>
      <c r="C9" s="17" t="s">
        <v>292</v>
      </c>
      <c r="D9" s="17" t="s">
        <v>293</v>
      </c>
      <c r="E9" s="20" t="s">
        <v>298</v>
      </c>
      <c r="F9" s="17"/>
      <c r="G9" s="20"/>
      <c r="H9" s="39"/>
    </row>
    <row r="10" customFormat="false" ht="15" hidden="false" customHeight="false" outlineLevel="0" collapsed="false">
      <c r="A10" s="19" t="s">
        <v>269</v>
      </c>
      <c r="B10" s="17" t="n">
        <v>1</v>
      </c>
      <c r="C10" s="17" t="s">
        <v>292</v>
      </c>
      <c r="D10" s="17" t="s">
        <v>293</v>
      </c>
      <c r="E10" s="20" t="s">
        <v>299</v>
      </c>
      <c r="F10" s="17"/>
      <c r="G10" s="20"/>
      <c r="H10" s="39"/>
    </row>
    <row r="11" customFormat="false" ht="15" hidden="false" customHeight="false" outlineLevel="0" collapsed="false">
      <c r="A11" s="19" t="s">
        <v>269</v>
      </c>
      <c r="B11" s="17" t="n">
        <v>1</v>
      </c>
      <c r="C11" s="17" t="s">
        <v>292</v>
      </c>
      <c r="D11" s="17" t="s">
        <v>293</v>
      </c>
      <c r="E11" s="20" t="s">
        <v>300</v>
      </c>
      <c r="F11" s="17"/>
      <c r="G11" s="20"/>
      <c r="H11" s="39"/>
    </row>
    <row r="12" customFormat="false" ht="15" hidden="false" customHeight="false" outlineLevel="0" collapsed="false">
      <c r="A12" s="19" t="s">
        <v>269</v>
      </c>
      <c r="B12" s="17" t="n">
        <v>1</v>
      </c>
      <c r="C12" s="17" t="s">
        <v>292</v>
      </c>
      <c r="D12" s="17" t="s">
        <v>293</v>
      </c>
      <c r="E12" s="20" t="s">
        <v>301</v>
      </c>
      <c r="F12" s="17"/>
      <c r="G12" s="20"/>
      <c r="H12" s="39"/>
    </row>
    <row r="13" customFormat="false" ht="23.85" hidden="false" customHeight="false" outlineLevel="0" collapsed="false">
      <c r="A13" s="19" t="s">
        <v>269</v>
      </c>
      <c r="B13" s="17" t="n">
        <v>1</v>
      </c>
      <c r="C13" s="17" t="s">
        <v>302</v>
      </c>
      <c r="D13" s="17" t="s">
        <v>282</v>
      </c>
      <c r="E13" s="20" t="s">
        <v>303</v>
      </c>
      <c r="F13" s="17" t="s">
        <v>304</v>
      </c>
      <c r="G13" s="20" t="s">
        <v>305</v>
      </c>
      <c r="H13" s="39"/>
    </row>
    <row r="14" customFormat="false" ht="15" hidden="false" customHeight="false" outlineLevel="0" collapsed="false">
      <c r="A14" s="19" t="s">
        <v>269</v>
      </c>
      <c r="B14" s="17" t="n">
        <v>1</v>
      </c>
      <c r="C14" s="17" t="s">
        <v>302</v>
      </c>
      <c r="D14" s="17" t="s">
        <v>282</v>
      </c>
      <c r="E14" s="20" t="s">
        <v>306</v>
      </c>
      <c r="F14" s="17"/>
      <c r="G14" s="20"/>
      <c r="H14" s="39"/>
    </row>
    <row r="15" customFormat="false" ht="15" hidden="false" customHeight="false" outlineLevel="0" collapsed="false">
      <c r="A15" s="19" t="s">
        <v>269</v>
      </c>
      <c r="B15" s="17" t="n">
        <v>1</v>
      </c>
      <c r="C15" s="17" t="s">
        <v>302</v>
      </c>
      <c r="D15" s="17" t="s">
        <v>282</v>
      </c>
      <c r="E15" s="20" t="s">
        <v>307</v>
      </c>
      <c r="F15" s="17"/>
      <c r="G15" s="20"/>
      <c r="H15" s="39"/>
    </row>
    <row r="16" customFormat="false" ht="23.85" hidden="false" customHeight="false" outlineLevel="0" collapsed="false">
      <c r="A16" s="19" t="s">
        <v>271</v>
      </c>
      <c r="B16" s="17" t="n">
        <v>2</v>
      </c>
      <c r="C16" s="17" t="s">
        <v>292</v>
      </c>
      <c r="D16" s="17" t="s">
        <v>308</v>
      </c>
      <c r="E16" s="20" t="s">
        <v>309</v>
      </c>
      <c r="F16" s="17" t="s">
        <v>310</v>
      </c>
      <c r="G16" s="20" t="s">
        <v>311</v>
      </c>
      <c r="H16" s="39"/>
    </row>
    <row r="17" customFormat="false" ht="15" hidden="false" customHeight="false" outlineLevel="0" collapsed="false">
      <c r="A17" s="19" t="s">
        <v>271</v>
      </c>
      <c r="B17" s="17" t="n">
        <v>2</v>
      </c>
      <c r="C17" s="17" t="s">
        <v>292</v>
      </c>
      <c r="D17" s="17" t="s">
        <v>308</v>
      </c>
      <c r="E17" s="20" t="s">
        <v>312</v>
      </c>
      <c r="F17" s="17"/>
      <c r="G17" s="20"/>
      <c r="H17" s="39"/>
    </row>
    <row r="18" customFormat="false" ht="15" hidden="false" customHeight="false" outlineLevel="0" collapsed="false">
      <c r="A18" s="19" t="s">
        <v>271</v>
      </c>
      <c r="B18" s="17" t="n">
        <v>2</v>
      </c>
      <c r="C18" s="17" t="s">
        <v>292</v>
      </c>
      <c r="D18" s="17" t="s">
        <v>308</v>
      </c>
      <c r="E18" s="20" t="s">
        <v>313</v>
      </c>
      <c r="F18" s="17"/>
      <c r="G18" s="20"/>
      <c r="H18" s="39"/>
    </row>
    <row r="19" customFormat="false" ht="15" hidden="false" customHeight="false" outlineLevel="0" collapsed="false">
      <c r="A19" s="19" t="s">
        <v>271</v>
      </c>
      <c r="B19" s="17" t="n">
        <v>2</v>
      </c>
      <c r="C19" s="17" t="s">
        <v>292</v>
      </c>
      <c r="D19" s="17" t="s">
        <v>308</v>
      </c>
      <c r="E19" s="20" t="s">
        <v>314</v>
      </c>
      <c r="F19" s="17"/>
      <c r="G19" s="20"/>
      <c r="H19" s="39"/>
    </row>
    <row r="20" customFormat="false" ht="15" hidden="false" customHeight="false" outlineLevel="0" collapsed="false">
      <c r="A20" s="19" t="s">
        <v>271</v>
      </c>
      <c r="B20" s="17" t="n">
        <v>2</v>
      </c>
      <c r="C20" s="17" t="s">
        <v>292</v>
      </c>
      <c r="D20" s="17" t="s">
        <v>308</v>
      </c>
      <c r="E20" s="20" t="s">
        <v>315</v>
      </c>
      <c r="F20" s="17"/>
      <c r="G20" s="20"/>
      <c r="H20" s="39"/>
    </row>
    <row r="21" customFormat="false" ht="15" hidden="false" customHeight="false" outlineLevel="0" collapsed="false">
      <c r="A21" s="19" t="s">
        <v>271</v>
      </c>
      <c r="B21" s="17" t="n">
        <v>2</v>
      </c>
      <c r="C21" s="17" t="s">
        <v>292</v>
      </c>
      <c r="D21" s="17" t="s">
        <v>308</v>
      </c>
      <c r="E21" s="20" t="s">
        <v>316</v>
      </c>
      <c r="F21" s="17"/>
      <c r="G21" s="20"/>
      <c r="H21" s="39"/>
    </row>
    <row r="22" customFormat="false" ht="15" hidden="false" customHeight="false" outlineLevel="0" collapsed="false">
      <c r="A22" s="19" t="s">
        <v>271</v>
      </c>
      <c r="B22" s="17" t="n">
        <v>2</v>
      </c>
      <c r="C22" s="17" t="s">
        <v>292</v>
      </c>
      <c r="D22" s="17" t="s">
        <v>308</v>
      </c>
      <c r="E22" s="20" t="s">
        <v>317</v>
      </c>
      <c r="F22" s="17"/>
      <c r="G22" s="20"/>
      <c r="H22" s="39"/>
    </row>
    <row r="23" customFormat="false" ht="15" hidden="false" customHeight="false" outlineLevel="0" collapsed="false">
      <c r="A23" s="19" t="s">
        <v>271</v>
      </c>
      <c r="B23" s="17" t="n">
        <v>2</v>
      </c>
      <c r="C23" s="17" t="s">
        <v>302</v>
      </c>
      <c r="D23" s="17" t="s">
        <v>282</v>
      </c>
      <c r="E23" s="20" t="s">
        <v>318</v>
      </c>
      <c r="F23" s="17" t="s">
        <v>155</v>
      </c>
      <c r="G23" s="20" t="s">
        <v>319</v>
      </c>
      <c r="H23" s="39"/>
    </row>
    <row r="24" customFormat="false" ht="15" hidden="false" customHeight="false" outlineLevel="0" collapsed="false">
      <c r="A24" s="19" t="s">
        <v>271</v>
      </c>
      <c r="B24" s="17" t="n">
        <v>2</v>
      </c>
      <c r="C24" s="17" t="s">
        <v>302</v>
      </c>
      <c r="D24" s="17" t="s">
        <v>282</v>
      </c>
      <c r="E24" s="20" t="s">
        <v>320</v>
      </c>
      <c r="F24" s="17"/>
      <c r="G24" s="20"/>
      <c r="H24" s="39"/>
    </row>
    <row r="25" customFormat="false" ht="15" hidden="false" customHeight="false" outlineLevel="0" collapsed="false">
      <c r="A25" s="19" t="s">
        <v>271</v>
      </c>
      <c r="B25" s="17" t="n">
        <v>2</v>
      </c>
      <c r="C25" s="17" t="s">
        <v>302</v>
      </c>
      <c r="D25" s="17" t="s">
        <v>282</v>
      </c>
      <c r="E25" s="20" t="s">
        <v>321</v>
      </c>
      <c r="F25" s="17"/>
      <c r="G25" s="20"/>
      <c r="H25" s="39"/>
    </row>
    <row r="26" customFormat="false" ht="23.85" hidden="false" customHeight="false" outlineLevel="0" collapsed="false">
      <c r="A26" s="19" t="s">
        <v>263</v>
      </c>
      <c r="B26" s="17" t="n">
        <v>3</v>
      </c>
      <c r="C26" s="17" t="s">
        <v>292</v>
      </c>
      <c r="D26" s="17" t="s">
        <v>322</v>
      </c>
      <c r="E26" s="20" t="s">
        <v>323</v>
      </c>
      <c r="F26" s="17" t="s">
        <v>324</v>
      </c>
      <c r="G26" s="20" t="s">
        <v>325</v>
      </c>
      <c r="H26" s="39"/>
    </row>
    <row r="27" customFormat="false" ht="15" hidden="false" customHeight="false" outlineLevel="0" collapsed="false">
      <c r="A27" s="19" t="s">
        <v>263</v>
      </c>
      <c r="B27" s="17" t="n">
        <v>3</v>
      </c>
      <c r="C27" s="17" t="s">
        <v>292</v>
      </c>
      <c r="D27" s="17" t="s">
        <v>322</v>
      </c>
      <c r="E27" s="20" t="s">
        <v>326</v>
      </c>
      <c r="F27" s="17"/>
      <c r="G27" s="20"/>
      <c r="H27" s="39"/>
    </row>
    <row r="28" customFormat="false" ht="15" hidden="false" customHeight="false" outlineLevel="0" collapsed="false">
      <c r="A28" s="19" t="s">
        <v>263</v>
      </c>
      <c r="B28" s="17" t="n">
        <v>3</v>
      </c>
      <c r="C28" s="17" t="s">
        <v>292</v>
      </c>
      <c r="D28" s="17" t="s">
        <v>322</v>
      </c>
      <c r="E28" s="20" t="s">
        <v>327</v>
      </c>
      <c r="F28" s="17"/>
      <c r="G28" s="20"/>
      <c r="H28" s="39"/>
    </row>
    <row r="29" customFormat="false" ht="15" hidden="false" customHeight="false" outlineLevel="0" collapsed="false">
      <c r="A29" s="19" t="s">
        <v>263</v>
      </c>
      <c r="B29" s="17" t="n">
        <v>3</v>
      </c>
      <c r="C29" s="17" t="s">
        <v>292</v>
      </c>
      <c r="D29" s="17" t="s">
        <v>322</v>
      </c>
      <c r="E29" s="20" t="s">
        <v>328</v>
      </c>
      <c r="F29" s="17"/>
      <c r="G29" s="20"/>
      <c r="H29" s="39"/>
    </row>
    <row r="30" customFormat="false" ht="15" hidden="false" customHeight="false" outlineLevel="0" collapsed="false">
      <c r="A30" s="19" t="s">
        <v>263</v>
      </c>
      <c r="B30" s="17" t="n">
        <v>3</v>
      </c>
      <c r="C30" s="17" t="s">
        <v>292</v>
      </c>
      <c r="D30" s="17" t="s">
        <v>322</v>
      </c>
      <c r="E30" s="20" t="s">
        <v>329</v>
      </c>
      <c r="F30" s="17"/>
      <c r="G30" s="20"/>
      <c r="H30" s="39"/>
    </row>
    <row r="31" customFormat="false" ht="15" hidden="false" customHeight="false" outlineLevel="0" collapsed="false">
      <c r="A31" s="19" t="s">
        <v>263</v>
      </c>
      <c r="B31" s="17" t="n">
        <v>3</v>
      </c>
      <c r="C31" s="17" t="s">
        <v>292</v>
      </c>
      <c r="D31" s="17" t="s">
        <v>322</v>
      </c>
      <c r="E31" s="20" t="s">
        <v>330</v>
      </c>
      <c r="F31" s="17"/>
      <c r="G31" s="20"/>
      <c r="H31" s="39"/>
    </row>
    <row r="32" customFormat="false" ht="15" hidden="false" customHeight="false" outlineLevel="0" collapsed="false">
      <c r="A32" s="19" t="s">
        <v>263</v>
      </c>
      <c r="B32" s="17" t="n">
        <v>3</v>
      </c>
      <c r="C32" s="17" t="s">
        <v>292</v>
      </c>
      <c r="D32" s="17" t="s">
        <v>322</v>
      </c>
      <c r="E32" s="20" t="s">
        <v>331</v>
      </c>
      <c r="F32" s="17"/>
      <c r="G32" s="20"/>
      <c r="H32" s="39"/>
    </row>
    <row r="33" customFormat="false" ht="15" hidden="false" customHeight="false" outlineLevel="0" collapsed="false">
      <c r="A33" s="19" t="s">
        <v>263</v>
      </c>
      <c r="B33" s="17" t="n">
        <v>3</v>
      </c>
      <c r="C33" s="17" t="s">
        <v>302</v>
      </c>
      <c r="D33" s="17" t="s">
        <v>282</v>
      </c>
      <c r="E33" s="20" t="s">
        <v>332</v>
      </c>
      <c r="F33" s="17" t="s">
        <v>333</v>
      </c>
      <c r="G33" s="20" t="s">
        <v>334</v>
      </c>
      <c r="H33" s="39"/>
    </row>
    <row r="34" customFormat="false" ht="15" hidden="false" customHeight="false" outlineLevel="0" collapsed="false">
      <c r="A34" s="19" t="s">
        <v>263</v>
      </c>
      <c r="B34" s="17" t="n">
        <v>3</v>
      </c>
      <c r="C34" s="17" t="s">
        <v>302</v>
      </c>
      <c r="D34" s="17" t="s">
        <v>282</v>
      </c>
      <c r="E34" s="20" t="s">
        <v>335</v>
      </c>
      <c r="F34" s="17"/>
      <c r="G34" s="20"/>
      <c r="H34" s="39"/>
    </row>
    <row r="35" customFormat="false" ht="15" hidden="false" customHeight="false" outlineLevel="0" collapsed="false">
      <c r="A35" s="19" t="s">
        <v>263</v>
      </c>
      <c r="B35" s="17" t="n">
        <v>3</v>
      </c>
      <c r="C35" s="17" t="s">
        <v>302</v>
      </c>
      <c r="D35" s="17" t="s">
        <v>282</v>
      </c>
      <c r="E35" s="20" t="s">
        <v>336</v>
      </c>
      <c r="F35" s="17"/>
      <c r="G35" s="20"/>
      <c r="H35" s="39"/>
    </row>
    <row r="36" customFormat="false" ht="15" hidden="false" customHeight="false" outlineLevel="0" collapsed="false">
      <c r="A36" s="19" t="s">
        <v>265</v>
      </c>
      <c r="B36" s="17" t="n">
        <v>4</v>
      </c>
      <c r="C36" s="17" t="s">
        <v>292</v>
      </c>
      <c r="D36" s="17" t="s">
        <v>337</v>
      </c>
      <c r="E36" s="20" t="s">
        <v>338</v>
      </c>
      <c r="F36" s="17" t="s">
        <v>339</v>
      </c>
      <c r="G36" s="20" t="s">
        <v>340</v>
      </c>
      <c r="H36" s="39"/>
    </row>
    <row r="37" customFormat="false" ht="15" hidden="false" customHeight="false" outlineLevel="0" collapsed="false">
      <c r="A37" s="19" t="s">
        <v>265</v>
      </c>
      <c r="B37" s="17" t="n">
        <v>4</v>
      </c>
      <c r="C37" s="17" t="s">
        <v>292</v>
      </c>
      <c r="D37" s="17" t="s">
        <v>337</v>
      </c>
      <c r="E37" s="20" t="s">
        <v>341</v>
      </c>
      <c r="F37" s="17"/>
      <c r="G37" s="20"/>
      <c r="H37" s="39"/>
    </row>
    <row r="38" customFormat="false" ht="15" hidden="false" customHeight="false" outlineLevel="0" collapsed="false">
      <c r="A38" s="19" t="s">
        <v>265</v>
      </c>
      <c r="B38" s="17" t="n">
        <v>4</v>
      </c>
      <c r="C38" s="17" t="s">
        <v>292</v>
      </c>
      <c r="D38" s="17" t="s">
        <v>337</v>
      </c>
      <c r="E38" s="20" t="s">
        <v>342</v>
      </c>
      <c r="F38" s="17"/>
      <c r="G38" s="20"/>
      <c r="H38" s="39"/>
    </row>
    <row r="39" customFormat="false" ht="15" hidden="false" customHeight="false" outlineLevel="0" collapsed="false">
      <c r="A39" s="19" t="s">
        <v>265</v>
      </c>
      <c r="B39" s="17" t="n">
        <v>4</v>
      </c>
      <c r="C39" s="17" t="s">
        <v>292</v>
      </c>
      <c r="D39" s="17" t="s">
        <v>337</v>
      </c>
      <c r="E39" s="20" t="s">
        <v>343</v>
      </c>
      <c r="F39" s="17"/>
      <c r="G39" s="20"/>
      <c r="H39" s="39"/>
    </row>
    <row r="40" customFormat="false" ht="15" hidden="false" customHeight="false" outlineLevel="0" collapsed="false">
      <c r="A40" s="19" t="s">
        <v>265</v>
      </c>
      <c r="B40" s="17" t="n">
        <v>4</v>
      </c>
      <c r="C40" s="17" t="s">
        <v>292</v>
      </c>
      <c r="D40" s="17" t="s">
        <v>337</v>
      </c>
      <c r="E40" s="20" t="s">
        <v>344</v>
      </c>
      <c r="F40" s="17"/>
      <c r="G40" s="20"/>
      <c r="H40" s="39"/>
    </row>
    <row r="41" customFormat="false" ht="15" hidden="false" customHeight="false" outlineLevel="0" collapsed="false">
      <c r="A41" s="19" t="s">
        <v>265</v>
      </c>
      <c r="B41" s="17" t="n">
        <v>4</v>
      </c>
      <c r="C41" s="17" t="s">
        <v>292</v>
      </c>
      <c r="D41" s="17" t="s">
        <v>337</v>
      </c>
      <c r="E41" s="20" t="s">
        <v>345</v>
      </c>
      <c r="F41" s="17"/>
      <c r="G41" s="20"/>
      <c r="H41" s="39"/>
    </row>
    <row r="42" customFormat="false" ht="15" hidden="false" customHeight="false" outlineLevel="0" collapsed="false">
      <c r="A42" s="19" t="s">
        <v>265</v>
      </c>
      <c r="B42" s="17" t="n">
        <v>4</v>
      </c>
      <c r="C42" s="17" t="s">
        <v>302</v>
      </c>
      <c r="D42" s="17" t="s">
        <v>282</v>
      </c>
      <c r="E42" s="20" t="s">
        <v>346</v>
      </c>
      <c r="F42" s="17" t="s">
        <v>347</v>
      </c>
      <c r="G42" s="20" t="s">
        <v>348</v>
      </c>
      <c r="H42" s="39"/>
    </row>
    <row r="43" customFormat="false" ht="15" hidden="false" customHeight="false" outlineLevel="0" collapsed="false">
      <c r="A43" s="19" t="s">
        <v>265</v>
      </c>
      <c r="B43" s="17" t="n">
        <v>4</v>
      </c>
      <c r="C43" s="17" t="s">
        <v>302</v>
      </c>
      <c r="D43" s="17" t="s">
        <v>282</v>
      </c>
      <c r="E43" s="20" t="s">
        <v>349</v>
      </c>
      <c r="F43" s="17"/>
      <c r="G43" s="20"/>
      <c r="H43" s="39"/>
    </row>
    <row r="44" customFormat="false" ht="15" hidden="false" customHeight="false" outlineLevel="0" collapsed="false">
      <c r="A44" s="19" t="s">
        <v>265</v>
      </c>
      <c r="B44" s="17" t="n">
        <v>4</v>
      </c>
      <c r="C44" s="17" t="s">
        <v>302</v>
      </c>
      <c r="D44" s="17" t="s">
        <v>282</v>
      </c>
      <c r="E44" s="20" t="s">
        <v>350</v>
      </c>
      <c r="F44" s="17"/>
      <c r="G44" s="20"/>
      <c r="H44" s="39"/>
    </row>
    <row r="45" customFormat="false" ht="23.85" hidden="false" customHeight="false" outlineLevel="0" collapsed="false">
      <c r="A45" s="19" t="s">
        <v>267</v>
      </c>
      <c r="B45" s="17" t="n">
        <v>5</v>
      </c>
      <c r="C45" s="17" t="s">
        <v>292</v>
      </c>
      <c r="D45" s="17" t="s">
        <v>351</v>
      </c>
      <c r="E45" s="20" t="s">
        <v>352</v>
      </c>
      <c r="F45" s="17" t="s">
        <v>353</v>
      </c>
      <c r="G45" s="20" t="s">
        <v>354</v>
      </c>
      <c r="H45" s="39"/>
    </row>
    <row r="46" customFormat="false" ht="15" hidden="false" customHeight="false" outlineLevel="0" collapsed="false">
      <c r="A46" s="19" t="s">
        <v>267</v>
      </c>
      <c r="B46" s="17" t="n">
        <v>5</v>
      </c>
      <c r="C46" s="17" t="s">
        <v>292</v>
      </c>
      <c r="D46" s="17" t="s">
        <v>351</v>
      </c>
      <c r="E46" s="20" t="s">
        <v>355</v>
      </c>
      <c r="F46" s="17"/>
      <c r="G46" s="20"/>
      <c r="H46" s="39"/>
    </row>
    <row r="47" customFormat="false" ht="15" hidden="false" customHeight="false" outlineLevel="0" collapsed="false">
      <c r="A47" s="19" t="s">
        <v>267</v>
      </c>
      <c r="B47" s="17" t="n">
        <v>5</v>
      </c>
      <c r="C47" s="17" t="s">
        <v>292</v>
      </c>
      <c r="D47" s="17" t="s">
        <v>351</v>
      </c>
      <c r="E47" s="20" t="s">
        <v>356</v>
      </c>
      <c r="F47" s="17"/>
      <c r="G47" s="20"/>
      <c r="H47" s="39"/>
    </row>
    <row r="48" customFormat="false" ht="15" hidden="false" customHeight="false" outlineLevel="0" collapsed="false">
      <c r="A48" s="19" t="s">
        <v>267</v>
      </c>
      <c r="B48" s="17" t="n">
        <v>5</v>
      </c>
      <c r="C48" s="17" t="s">
        <v>292</v>
      </c>
      <c r="D48" s="17" t="s">
        <v>351</v>
      </c>
      <c r="E48" s="20" t="s">
        <v>357</v>
      </c>
      <c r="F48" s="17"/>
      <c r="G48" s="20"/>
      <c r="H48" s="39"/>
    </row>
    <row r="49" customFormat="false" ht="15" hidden="false" customHeight="false" outlineLevel="0" collapsed="false">
      <c r="A49" s="19" t="s">
        <v>267</v>
      </c>
      <c r="B49" s="17" t="n">
        <v>5</v>
      </c>
      <c r="C49" s="17" t="s">
        <v>292</v>
      </c>
      <c r="D49" s="17" t="s">
        <v>351</v>
      </c>
      <c r="E49" s="20" t="s">
        <v>358</v>
      </c>
      <c r="F49" s="17"/>
      <c r="G49" s="20"/>
      <c r="H49" s="39"/>
    </row>
    <row r="50" customFormat="false" ht="15" hidden="false" customHeight="false" outlineLevel="0" collapsed="false">
      <c r="A50" s="19" t="s">
        <v>267</v>
      </c>
      <c r="B50" s="17" t="n">
        <v>5</v>
      </c>
      <c r="C50" s="17" t="s">
        <v>292</v>
      </c>
      <c r="D50" s="17" t="s">
        <v>351</v>
      </c>
      <c r="E50" s="20" t="s">
        <v>359</v>
      </c>
      <c r="F50" s="17"/>
      <c r="G50" s="20"/>
      <c r="H50" s="39"/>
    </row>
    <row r="51" customFormat="false" ht="23.85" hidden="false" customHeight="false" outlineLevel="0" collapsed="false">
      <c r="A51" s="19" t="s">
        <v>267</v>
      </c>
      <c r="B51" s="17" t="n">
        <v>5</v>
      </c>
      <c r="C51" s="17" t="s">
        <v>302</v>
      </c>
      <c r="D51" s="17" t="s">
        <v>282</v>
      </c>
      <c r="E51" s="20" t="s">
        <v>360</v>
      </c>
      <c r="F51" s="17" t="s">
        <v>361</v>
      </c>
      <c r="G51" s="20" t="s">
        <v>362</v>
      </c>
      <c r="H51" s="39"/>
    </row>
    <row r="52" customFormat="false" ht="15" hidden="false" customHeight="false" outlineLevel="0" collapsed="false">
      <c r="A52" s="19" t="s">
        <v>267</v>
      </c>
      <c r="B52" s="17" t="n">
        <v>5</v>
      </c>
      <c r="C52" s="17" t="s">
        <v>302</v>
      </c>
      <c r="D52" s="17" t="s">
        <v>282</v>
      </c>
      <c r="E52" s="20" t="s">
        <v>318</v>
      </c>
      <c r="F52" s="17"/>
      <c r="G52" s="20"/>
      <c r="H52" s="39"/>
    </row>
    <row r="53" customFormat="false" ht="15" hidden="false" customHeight="false" outlineLevel="0" collapsed="false">
      <c r="A53" s="19" t="s">
        <v>267</v>
      </c>
      <c r="B53" s="17" t="n">
        <v>5</v>
      </c>
      <c r="C53" s="17" t="s">
        <v>302</v>
      </c>
      <c r="D53" s="17" t="s">
        <v>282</v>
      </c>
      <c r="E53" s="20" t="s">
        <v>363</v>
      </c>
      <c r="F53" s="17"/>
      <c r="G53" s="20"/>
      <c r="H53" s="39"/>
    </row>
    <row r="54" customFormat="false" ht="15" hidden="false" customHeight="false" outlineLevel="0" collapsed="false">
      <c r="A54" s="19" t="s">
        <v>267</v>
      </c>
      <c r="B54" s="17" t="n">
        <v>5</v>
      </c>
      <c r="C54" s="17" t="s">
        <v>302</v>
      </c>
      <c r="D54" s="17" t="s">
        <v>282</v>
      </c>
      <c r="E54" s="20" t="s">
        <v>364</v>
      </c>
      <c r="F54" s="17"/>
      <c r="G54" s="20"/>
      <c r="H54" s="39"/>
    </row>
    <row r="55" customFormat="false" ht="23.85" hidden="false" customHeight="false" outlineLevel="0" collapsed="false">
      <c r="A55" s="19" t="s">
        <v>365</v>
      </c>
      <c r="B55" s="17" t="s">
        <v>273</v>
      </c>
      <c r="C55" s="17" t="s">
        <v>366</v>
      </c>
      <c r="D55" s="17" t="s">
        <v>351</v>
      </c>
      <c r="E55" s="20" t="s">
        <v>367</v>
      </c>
      <c r="F55" s="17" t="s">
        <v>368</v>
      </c>
      <c r="G55" s="20" t="s">
        <v>369</v>
      </c>
      <c r="H55" s="39"/>
    </row>
    <row r="56" customFormat="false" ht="15" hidden="false" customHeight="false" outlineLevel="0" collapsed="false">
      <c r="A56" s="19" t="s">
        <v>365</v>
      </c>
      <c r="B56" s="17" t="s">
        <v>273</v>
      </c>
      <c r="C56" s="17" t="s">
        <v>366</v>
      </c>
      <c r="D56" s="17" t="s">
        <v>351</v>
      </c>
      <c r="E56" s="20" t="s">
        <v>370</v>
      </c>
      <c r="F56" s="17"/>
      <c r="G56" s="20"/>
      <c r="H56" s="39"/>
    </row>
    <row r="57" customFormat="false" ht="15" hidden="false" customHeight="false" outlineLevel="0" collapsed="false">
      <c r="A57" s="19" t="s">
        <v>365</v>
      </c>
      <c r="B57" s="17" t="s">
        <v>273</v>
      </c>
      <c r="C57" s="17" t="s">
        <v>366</v>
      </c>
      <c r="D57" s="17" t="s">
        <v>351</v>
      </c>
      <c r="E57" s="20" t="s">
        <v>371</v>
      </c>
      <c r="F57" s="17"/>
      <c r="G57" s="20"/>
      <c r="H57" s="39"/>
    </row>
    <row r="58" customFormat="false" ht="15" hidden="false" customHeight="false" outlineLevel="0" collapsed="false">
      <c r="A58" s="19" t="s">
        <v>365</v>
      </c>
      <c r="B58" s="17" t="s">
        <v>273</v>
      </c>
      <c r="C58" s="17" t="s">
        <v>366</v>
      </c>
      <c r="D58" s="17" t="s">
        <v>351</v>
      </c>
      <c r="E58" s="20" t="s">
        <v>372</v>
      </c>
      <c r="F58" s="17"/>
      <c r="G58" s="20"/>
      <c r="H58" s="39"/>
    </row>
    <row r="60" customFormat="false" ht="21.75" hidden="false" customHeight="true" outlineLevel="0" collapsed="false">
      <c r="A60" s="38" t="s">
        <v>373</v>
      </c>
      <c r="B60" s="5"/>
      <c r="C60" s="5"/>
      <c r="D60" s="5"/>
      <c r="E60" s="5"/>
      <c r="F60" s="5"/>
      <c r="G60" s="5"/>
      <c r="H60" s="5"/>
    </row>
    <row r="61" customFormat="false" ht="15" hidden="false" customHeight="false" outlineLevel="0" collapsed="false">
      <c r="A61" s="12" t="s">
        <v>374</v>
      </c>
      <c r="B61" s="12" t="s">
        <v>375</v>
      </c>
      <c r="C61" s="12" t="s">
        <v>289</v>
      </c>
      <c r="D61" s="12" t="s">
        <v>376</v>
      </c>
      <c r="E61" s="12" t="s">
        <v>22</v>
      </c>
      <c r="F61" s="12" t="s">
        <v>377</v>
      </c>
      <c r="G61" s="12" t="s">
        <v>56</v>
      </c>
      <c r="H61" s="12" t="s">
        <v>291</v>
      </c>
    </row>
    <row r="62" customFormat="false" ht="23.85" hidden="false" customHeight="false" outlineLevel="0" collapsed="false">
      <c r="A62" s="17" t="s">
        <v>378</v>
      </c>
      <c r="B62" s="40" t="s">
        <v>379</v>
      </c>
      <c r="C62" s="41" t="s">
        <v>380</v>
      </c>
      <c r="D62" s="17" t="s">
        <v>351</v>
      </c>
      <c r="E62" s="17" t="s">
        <v>281</v>
      </c>
      <c r="F62" s="17" t="s">
        <v>267</v>
      </c>
      <c r="G62" s="20" t="s">
        <v>381</v>
      </c>
      <c r="H62" s="39"/>
    </row>
    <row r="63" customFormat="false" ht="23.85" hidden="false" customHeight="false" outlineLevel="0" collapsed="false">
      <c r="A63" s="17" t="s">
        <v>378</v>
      </c>
      <c r="B63" s="40" t="s">
        <v>379</v>
      </c>
      <c r="C63" s="41" t="s">
        <v>382</v>
      </c>
      <c r="D63" s="17" t="s">
        <v>383</v>
      </c>
      <c r="E63" s="17" t="s">
        <v>282</v>
      </c>
      <c r="F63" s="17" t="s">
        <v>265</v>
      </c>
      <c r="G63" s="20" t="s">
        <v>384</v>
      </c>
      <c r="H63" s="39"/>
    </row>
    <row r="64" customFormat="false" ht="15" hidden="false" customHeight="false" outlineLevel="0" collapsed="false">
      <c r="A64" s="17" t="s">
        <v>378</v>
      </c>
      <c r="B64" s="40" t="s">
        <v>379</v>
      </c>
      <c r="C64" s="41" t="s">
        <v>385</v>
      </c>
      <c r="D64" s="17" t="s">
        <v>386</v>
      </c>
      <c r="E64" s="17" t="s">
        <v>281</v>
      </c>
      <c r="F64" s="17" t="s">
        <v>267</v>
      </c>
      <c r="G64" s="20" t="s">
        <v>387</v>
      </c>
      <c r="H64" s="39"/>
    </row>
    <row r="65" customFormat="false" ht="15" hidden="false" customHeight="false" outlineLevel="0" collapsed="false">
      <c r="A65" s="17" t="s">
        <v>388</v>
      </c>
      <c r="B65" s="40" t="s">
        <v>379</v>
      </c>
      <c r="C65" s="41" t="s">
        <v>389</v>
      </c>
      <c r="D65" s="17" t="s">
        <v>351</v>
      </c>
      <c r="E65" s="17" t="s">
        <v>282</v>
      </c>
      <c r="F65" s="17" t="s">
        <v>265</v>
      </c>
      <c r="G65" s="20" t="s">
        <v>390</v>
      </c>
      <c r="H65" s="39"/>
    </row>
    <row r="66" customFormat="false" ht="15" hidden="false" customHeight="false" outlineLevel="0" collapsed="false">
      <c r="A66" s="17" t="s">
        <v>388</v>
      </c>
      <c r="B66" s="40" t="s">
        <v>379</v>
      </c>
      <c r="C66" s="41" t="s">
        <v>391</v>
      </c>
      <c r="D66" s="17" t="s">
        <v>386</v>
      </c>
      <c r="E66" s="17" t="s">
        <v>280</v>
      </c>
      <c r="F66" s="17" t="s">
        <v>265</v>
      </c>
      <c r="G66" s="20" t="s">
        <v>392</v>
      </c>
      <c r="H66" s="39"/>
    </row>
    <row r="67" customFormat="false" ht="15" hidden="false" customHeight="false" outlineLevel="0" collapsed="false">
      <c r="A67" s="17" t="s">
        <v>388</v>
      </c>
      <c r="B67" s="40" t="s">
        <v>379</v>
      </c>
      <c r="C67" s="41" t="s">
        <v>393</v>
      </c>
      <c r="D67" s="17" t="s">
        <v>394</v>
      </c>
      <c r="E67" s="17" t="s">
        <v>395</v>
      </c>
      <c r="F67" s="17" t="s">
        <v>265</v>
      </c>
      <c r="G67" s="20" t="s">
        <v>396</v>
      </c>
      <c r="H67" s="39"/>
    </row>
    <row r="68" customFormat="false" ht="23.85" hidden="false" customHeight="false" outlineLevel="0" collapsed="false">
      <c r="A68" s="17" t="s">
        <v>388</v>
      </c>
      <c r="B68" s="17"/>
      <c r="C68" s="41" t="s">
        <v>397</v>
      </c>
      <c r="D68" s="17" t="s">
        <v>398</v>
      </c>
      <c r="E68" s="17" t="s">
        <v>399</v>
      </c>
      <c r="F68" s="17" t="s">
        <v>400</v>
      </c>
      <c r="G68" s="20" t="s">
        <v>401</v>
      </c>
      <c r="H68" s="39"/>
    </row>
    <row r="69" customFormat="false" ht="23.85" hidden="false" customHeight="false" outlineLevel="0" collapsed="false">
      <c r="A69" s="17" t="s">
        <v>402</v>
      </c>
      <c r="B69" s="40" t="s">
        <v>379</v>
      </c>
      <c r="C69" s="41" t="s">
        <v>403</v>
      </c>
      <c r="D69" s="17" t="s">
        <v>404</v>
      </c>
      <c r="E69" s="17" t="s">
        <v>351</v>
      </c>
      <c r="F69" s="17" t="s">
        <v>263</v>
      </c>
      <c r="G69" s="20" t="s">
        <v>405</v>
      </c>
      <c r="H69" s="39"/>
    </row>
    <row r="70" customFormat="false" ht="15" hidden="false" customHeight="false" outlineLevel="0" collapsed="false">
      <c r="A70" s="17" t="s">
        <v>402</v>
      </c>
      <c r="B70" s="17"/>
      <c r="C70" s="41" t="s">
        <v>406</v>
      </c>
      <c r="D70" s="17" t="s">
        <v>407</v>
      </c>
      <c r="E70" s="17" t="s">
        <v>351</v>
      </c>
      <c r="F70" s="17" t="s">
        <v>263</v>
      </c>
      <c r="G70" s="20"/>
      <c r="H70" s="39"/>
    </row>
    <row r="71" customFormat="false" ht="15" hidden="false" customHeight="false" outlineLevel="0" collapsed="false">
      <c r="A71" s="17" t="s">
        <v>402</v>
      </c>
      <c r="B71" s="17"/>
      <c r="C71" s="41" t="s">
        <v>408</v>
      </c>
      <c r="D71" s="17" t="s">
        <v>409</v>
      </c>
      <c r="E71" s="17" t="s">
        <v>351</v>
      </c>
      <c r="F71" s="17" t="s">
        <v>267</v>
      </c>
      <c r="G71" s="20" t="s">
        <v>410</v>
      </c>
      <c r="H71" s="39"/>
    </row>
    <row r="72" customFormat="false" ht="23.85" hidden="false" customHeight="false" outlineLevel="0" collapsed="false">
      <c r="A72" s="17" t="s">
        <v>402</v>
      </c>
      <c r="B72" s="40" t="s">
        <v>379</v>
      </c>
      <c r="C72" s="41" t="s">
        <v>411</v>
      </c>
      <c r="D72" s="17" t="s">
        <v>386</v>
      </c>
      <c r="E72" s="17" t="s">
        <v>281</v>
      </c>
      <c r="F72" s="17" t="s">
        <v>69</v>
      </c>
      <c r="G72" s="20" t="s">
        <v>412</v>
      </c>
      <c r="H72" s="39"/>
    </row>
    <row r="73" customFormat="false" ht="23.85" hidden="false" customHeight="false" outlineLevel="0" collapsed="false">
      <c r="A73" s="17" t="s">
        <v>402</v>
      </c>
      <c r="B73" s="40" t="s">
        <v>379</v>
      </c>
      <c r="C73" s="41" t="s">
        <v>413</v>
      </c>
      <c r="D73" s="17" t="s">
        <v>386</v>
      </c>
      <c r="E73" s="17" t="s">
        <v>414</v>
      </c>
      <c r="F73" s="17" t="s">
        <v>269</v>
      </c>
      <c r="G73" s="20" t="s">
        <v>415</v>
      </c>
      <c r="H73" s="39"/>
    </row>
    <row r="74" customFormat="false" ht="15" hidden="false" customHeight="false" outlineLevel="0" collapsed="false">
      <c r="A74" s="17" t="s">
        <v>402</v>
      </c>
      <c r="B74" s="40" t="s">
        <v>379</v>
      </c>
      <c r="C74" s="41" t="s">
        <v>416</v>
      </c>
      <c r="D74" s="17" t="s">
        <v>417</v>
      </c>
      <c r="E74" s="17" t="s">
        <v>282</v>
      </c>
      <c r="F74" s="17" t="s">
        <v>263</v>
      </c>
      <c r="G74" s="20" t="s">
        <v>418</v>
      </c>
      <c r="H74" s="39"/>
    </row>
    <row r="75" customFormat="false" ht="15" hidden="false" customHeight="false" outlineLevel="0" collapsed="false">
      <c r="A75" s="17" t="s">
        <v>402</v>
      </c>
      <c r="B75" s="17"/>
      <c r="C75" s="41" t="s">
        <v>419</v>
      </c>
      <c r="D75" s="17" t="s">
        <v>386</v>
      </c>
      <c r="E75" s="17" t="s">
        <v>351</v>
      </c>
      <c r="F75" s="17" t="s">
        <v>263</v>
      </c>
      <c r="G75" s="20" t="s">
        <v>420</v>
      </c>
      <c r="H75" s="39"/>
    </row>
    <row r="76" customFormat="false" ht="23.85" hidden="false" customHeight="false" outlineLevel="0" collapsed="false">
      <c r="A76" s="17" t="s">
        <v>402</v>
      </c>
      <c r="B76" s="17"/>
      <c r="C76" s="41" t="s">
        <v>421</v>
      </c>
      <c r="D76" s="17" t="s">
        <v>69</v>
      </c>
      <c r="E76" s="17" t="s">
        <v>282</v>
      </c>
      <c r="F76" s="17" t="s">
        <v>69</v>
      </c>
      <c r="G76" s="20" t="s">
        <v>422</v>
      </c>
      <c r="H76" s="39"/>
    </row>
    <row r="77" customFormat="false" ht="15" hidden="false" customHeight="false" outlineLevel="0" collapsed="false">
      <c r="A77" s="17" t="s">
        <v>402</v>
      </c>
      <c r="B77" s="17"/>
      <c r="C77" s="41" t="s">
        <v>423</v>
      </c>
      <c r="D77" s="17" t="s">
        <v>386</v>
      </c>
      <c r="E77" s="17" t="s">
        <v>282</v>
      </c>
      <c r="F77" s="17" t="s">
        <v>69</v>
      </c>
      <c r="G77" s="20" t="s">
        <v>424</v>
      </c>
      <c r="H77" s="39"/>
    </row>
    <row r="78" customFormat="false" ht="15" hidden="false" customHeight="false" outlineLevel="0" collapsed="false">
      <c r="A78" s="17" t="s">
        <v>425</v>
      </c>
      <c r="B78" s="17"/>
      <c r="C78" s="41" t="s">
        <v>426</v>
      </c>
      <c r="D78" s="17" t="s">
        <v>386</v>
      </c>
      <c r="E78" s="17" t="s">
        <v>351</v>
      </c>
      <c r="F78" s="17" t="s">
        <v>265</v>
      </c>
      <c r="G78" s="20" t="s">
        <v>427</v>
      </c>
      <c r="H78" s="39"/>
    </row>
    <row r="79" customFormat="false" ht="15" hidden="false" customHeight="false" outlineLevel="0" collapsed="false">
      <c r="A79" s="17" t="s">
        <v>425</v>
      </c>
      <c r="B79" s="17"/>
      <c r="C79" s="41" t="s">
        <v>428</v>
      </c>
      <c r="D79" s="17" t="s">
        <v>386</v>
      </c>
      <c r="E79" s="17" t="s">
        <v>351</v>
      </c>
      <c r="F79" s="17" t="s">
        <v>265</v>
      </c>
      <c r="G79" s="20" t="s">
        <v>429</v>
      </c>
      <c r="H79" s="39"/>
    </row>
    <row r="80" customFormat="false" ht="15" hidden="false" customHeight="false" outlineLevel="0" collapsed="false">
      <c r="A80" s="17" t="s">
        <v>425</v>
      </c>
      <c r="B80" s="40" t="s">
        <v>379</v>
      </c>
      <c r="C80" s="41" t="s">
        <v>430</v>
      </c>
      <c r="D80" s="17" t="s">
        <v>386</v>
      </c>
      <c r="E80" s="17" t="s">
        <v>409</v>
      </c>
      <c r="F80" s="17" t="s">
        <v>265</v>
      </c>
      <c r="G80" s="20" t="s">
        <v>431</v>
      </c>
      <c r="H80" s="39"/>
    </row>
    <row r="81" customFormat="false" ht="15" hidden="false" customHeight="false" outlineLevel="0" collapsed="false">
      <c r="A81" s="17" t="s">
        <v>213</v>
      </c>
      <c r="B81" s="17"/>
      <c r="C81" s="41" t="s">
        <v>432</v>
      </c>
      <c r="D81" s="17" t="s">
        <v>386</v>
      </c>
      <c r="E81" s="17" t="s">
        <v>433</v>
      </c>
      <c r="F81" s="17" t="s">
        <v>269</v>
      </c>
      <c r="G81" s="20" t="s">
        <v>434</v>
      </c>
      <c r="H81" s="39"/>
    </row>
    <row r="82" customFormat="false" ht="15" hidden="false" customHeight="false" outlineLevel="0" collapsed="false">
      <c r="A82" s="17" t="s">
        <v>213</v>
      </c>
      <c r="B82" s="17"/>
      <c r="C82" s="41" t="s">
        <v>435</v>
      </c>
      <c r="D82" s="17" t="s">
        <v>436</v>
      </c>
      <c r="E82" s="17" t="s">
        <v>437</v>
      </c>
      <c r="F82" s="17" t="s">
        <v>438</v>
      </c>
      <c r="G82" s="20" t="s">
        <v>439</v>
      </c>
      <c r="H82" s="39"/>
    </row>
    <row r="83" customFormat="false" ht="23.85" hidden="false" customHeight="false" outlineLevel="0" collapsed="false">
      <c r="A83" s="17" t="s">
        <v>213</v>
      </c>
      <c r="B83" s="40" t="s">
        <v>379</v>
      </c>
      <c r="C83" s="41" t="s">
        <v>440</v>
      </c>
      <c r="D83" s="17" t="s">
        <v>386</v>
      </c>
      <c r="E83" s="17" t="s">
        <v>407</v>
      </c>
      <c r="F83" s="17" t="s">
        <v>69</v>
      </c>
      <c r="G83" s="20" t="s">
        <v>441</v>
      </c>
      <c r="H83" s="39"/>
    </row>
    <row r="84" customFormat="false" ht="23.85" hidden="false" customHeight="false" outlineLevel="0" collapsed="false">
      <c r="A84" s="17" t="s">
        <v>213</v>
      </c>
      <c r="B84" s="40" t="s">
        <v>379</v>
      </c>
      <c r="C84" s="41" t="s">
        <v>442</v>
      </c>
      <c r="D84" s="17" t="s">
        <v>351</v>
      </c>
      <c r="E84" s="17" t="s">
        <v>407</v>
      </c>
      <c r="F84" s="17" t="s">
        <v>69</v>
      </c>
      <c r="G84" s="20" t="s">
        <v>443</v>
      </c>
      <c r="H84" s="39"/>
    </row>
    <row r="85" customFormat="false" ht="15" hidden="false" customHeight="false" outlineLevel="0" collapsed="false">
      <c r="A85" s="17" t="s">
        <v>213</v>
      </c>
      <c r="B85" s="17"/>
      <c r="C85" s="41" t="s">
        <v>444</v>
      </c>
      <c r="D85" s="17" t="s">
        <v>445</v>
      </c>
      <c r="E85" s="17" t="s">
        <v>433</v>
      </c>
      <c r="F85" s="17" t="s">
        <v>69</v>
      </c>
      <c r="G85" s="20" t="s">
        <v>446</v>
      </c>
      <c r="H85" s="39"/>
    </row>
    <row r="86" customFormat="false" ht="15" hidden="false" customHeight="false" outlineLevel="0" collapsed="false">
      <c r="A86" s="17" t="s">
        <v>213</v>
      </c>
      <c r="B86" s="17"/>
      <c r="C86" s="41" t="s">
        <v>447</v>
      </c>
      <c r="D86" s="17" t="s">
        <v>448</v>
      </c>
      <c r="E86" s="17" t="s">
        <v>449</v>
      </c>
      <c r="F86" s="17" t="s">
        <v>271</v>
      </c>
      <c r="G86" s="20" t="s">
        <v>450</v>
      </c>
      <c r="H86" s="39"/>
    </row>
    <row r="87" customFormat="false" ht="23.85" hidden="false" customHeight="false" outlineLevel="0" collapsed="false">
      <c r="A87" s="17" t="s">
        <v>191</v>
      </c>
      <c r="B87" s="40" t="s">
        <v>379</v>
      </c>
      <c r="C87" s="41" t="s">
        <v>451</v>
      </c>
      <c r="D87" s="17" t="s">
        <v>386</v>
      </c>
      <c r="E87" s="17" t="s">
        <v>395</v>
      </c>
      <c r="F87" s="17" t="s">
        <v>271</v>
      </c>
      <c r="G87" s="20" t="s">
        <v>452</v>
      </c>
      <c r="H87" s="39"/>
    </row>
    <row r="88" customFormat="false" ht="15" hidden="false" customHeight="false" outlineLevel="0" collapsed="false">
      <c r="A88" s="17" t="s">
        <v>191</v>
      </c>
      <c r="B88" s="40" t="s">
        <v>379</v>
      </c>
      <c r="C88" s="41" t="s">
        <v>453</v>
      </c>
      <c r="D88" s="17" t="s">
        <v>454</v>
      </c>
      <c r="E88" s="17" t="s">
        <v>395</v>
      </c>
      <c r="F88" s="17" t="s">
        <v>263</v>
      </c>
      <c r="G88" s="20" t="s">
        <v>455</v>
      </c>
      <c r="H88" s="39"/>
    </row>
    <row r="89" customFormat="false" ht="15" hidden="false" customHeight="false" outlineLevel="0" collapsed="false">
      <c r="A89" s="17" t="s">
        <v>191</v>
      </c>
      <c r="B89" s="17"/>
      <c r="C89" s="41" t="s">
        <v>456</v>
      </c>
      <c r="D89" s="17" t="s">
        <v>395</v>
      </c>
      <c r="E89" s="17" t="s">
        <v>395</v>
      </c>
      <c r="F89" s="17" t="s">
        <v>265</v>
      </c>
      <c r="G89" s="20" t="s">
        <v>457</v>
      </c>
      <c r="H89" s="39"/>
    </row>
    <row r="90" customFormat="false" ht="15" hidden="false" customHeight="false" outlineLevel="0" collapsed="false">
      <c r="A90" s="17" t="s">
        <v>191</v>
      </c>
      <c r="B90" s="17"/>
      <c r="C90" s="41" t="s">
        <v>458</v>
      </c>
      <c r="D90" s="17" t="s">
        <v>445</v>
      </c>
      <c r="E90" s="17" t="s">
        <v>395</v>
      </c>
      <c r="F90" s="17" t="s">
        <v>69</v>
      </c>
      <c r="G90" s="20" t="s">
        <v>459</v>
      </c>
      <c r="H90" s="39"/>
    </row>
    <row r="91" customFormat="false" ht="15" hidden="false" customHeight="false" outlineLevel="0" collapsed="false">
      <c r="A91" s="17" t="s">
        <v>460</v>
      </c>
      <c r="B91" s="17"/>
      <c r="C91" s="41" t="s">
        <v>461</v>
      </c>
      <c r="D91" s="17" t="s">
        <v>386</v>
      </c>
      <c r="E91" s="17" t="s">
        <v>462</v>
      </c>
      <c r="F91" s="17" t="s">
        <v>267</v>
      </c>
      <c r="G91" s="20" t="s">
        <v>463</v>
      </c>
      <c r="H91" s="39"/>
    </row>
    <row r="92" customFormat="false" ht="15" hidden="false" customHeight="false" outlineLevel="0" collapsed="false">
      <c r="A92" s="17" t="s">
        <v>464</v>
      </c>
      <c r="B92" s="17"/>
      <c r="C92" s="41" t="s">
        <v>465</v>
      </c>
      <c r="D92" s="17" t="s">
        <v>386</v>
      </c>
      <c r="E92" s="17" t="s">
        <v>386</v>
      </c>
      <c r="F92" s="17" t="s">
        <v>69</v>
      </c>
      <c r="G92" s="20" t="s">
        <v>466</v>
      </c>
      <c r="H92" s="39"/>
    </row>
    <row r="93" customFormat="false" ht="15" hidden="false" customHeight="false" outlineLevel="0" collapsed="false">
      <c r="A93" s="11" t="s">
        <v>467</v>
      </c>
      <c r="C93" s="11" t="n">
        <f aca="false">COUNTA(C62:C92)</f>
        <v>31</v>
      </c>
      <c r="F93" s="11" t="s">
        <v>468</v>
      </c>
      <c r="G93" s="42" t="n">
        <f aca="false">COUNTIF(B62:B92,"HERO")</f>
        <v>15</v>
      </c>
    </row>
    <row r="95" customFormat="false" ht="21.75" hidden="false" customHeight="true" outlineLevel="0" collapsed="false">
      <c r="A95" s="38" t="s">
        <v>469</v>
      </c>
      <c r="B95" s="5"/>
      <c r="C95" s="5"/>
      <c r="D95" s="5"/>
      <c r="E95" s="5"/>
      <c r="F95" s="5"/>
      <c r="G95" s="5"/>
      <c r="H95" s="5"/>
    </row>
    <row r="96" customFormat="false" ht="15" hidden="false" customHeight="false" outlineLevel="0" collapsed="false">
      <c r="A96" s="12" t="s">
        <v>470</v>
      </c>
      <c r="B96" s="12"/>
      <c r="C96" s="12" t="s">
        <v>289</v>
      </c>
      <c r="D96" s="12"/>
      <c r="E96" s="12"/>
      <c r="F96" s="12"/>
      <c r="G96" s="12" t="s">
        <v>56</v>
      </c>
      <c r="H96" s="12" t="s">
        <v>291</v>
      </c>
    </row>
    <row r="97" customFormat="false" ht="23.85" hidden="false" customHeight="false" outlineLevel="0" collapsed="false">
      <c r="A97" s="17" t="s">
        <v>471</v>
      </c>
      <c r="B97" s="17"/>
      <c r="C97" s="41" t="s">
        <v>472</v>
      </c>
      <c r="D97" s="17"/>
      <c r="E97" s="17"/>
      <c r="F97" s="17"/>
      <c r="G97" s="20" t="s">
        <v>473</v>
      </c>
      <c r="H97" s="39"/>
    </row>
    <row r="98" customFormat="false" ht="15" hidden="false" customHeight="false" outlineLevel="0" collapsed="false">
      <c r="A98" s="17" t="s">
        <v>471</v>
      </c>
      <c r="B98" s="17"/>
      <c r="C98" s="41" t="s">
        <v>474</v>
      </c>
      <c r="D98" s="17"/>
      <c r="E98" s="17"/>
      <c r="F98" s="17"/>
      <c r="G98" s="20" t="s">
        <v>475</v>
      </c>
      <c r="H98" s="39"/>
    </row>
    <row r="99" customFormat="false" ht="15" hidden="false" customHeight="false" outlineLevel="0" collapsed="false">
      <c r="A99" s="17" t="s">
        <v>476</v>
      </c>
      <c r="B99" s="17"/>
      <c r="C99" s="41" t="s">
        <v>477</v>
      </c>
      <c r="D99" s="17"/>
      <c r="E99" s="17"/>
      <c r="F99" s="17"/>
      <c r="G99" s="20" t="s">
        <v>478</v>
      </c>
      <c r="H99" s="39"/>
    </row>
    <row r="100" customFormat="false" ht="15" hidden="false" customHeight="false" outlineLevel="0" collapsed="false">
      <c r="A100" s="17" t="s">
        <v>479</v>
      </c>
      <c r="B100" s="17"/>
      <c r="C100" s="41" t="s">
        <v>480</v>
      </c>
      <c r="D100" s="17"/>
      <c r="E100" s="17"/>
      <c r="F100" s="17"/>
      <c r="G100" s="20" t="s">
        <v>481</v>
      </c>
      <c r="H100" s="39"/>
    </row>
    <row r="101" customFormat="false" ht="23.85" hidden="false" customHeight="false" outlineLevel="0" collapsed="false">
      <c r="A101" s="17" t="s">
        <v>482</v>
      </c>
      <c r="B101" s="17"/>
      <c r="C101" s="41" t="s">
        <v>483</v>
      </c>
      <c r="D101" s="17"/>
      <c r="E101" s="17"/>
      <c r="F101" s="17"/>
      <c r="G101" s="20" t="s">
        <v>484</v>
      </c>
      <c r="H101" s="39"/>
    </row>
  </sheetData>
  <mergeCells count="1">
    <mergeCell ref="A3:H3"/>
  </mergeCells>
  <dataValidations count="1">
    <dataValidation allowBlank="true" errorStyle="stop" operator="between" showDropDown="false" showErrorMessage="false" showInputMessage="false" sqref="H7:H58 H62:H92 H97:H101" type="list">
      <formula1>"Need,Sourced,Rented,Pulled,On Set"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0"/>
    <col collapsed="false" customWidth="true" hidden="false" outlineLevel="0" max="3" min="3" style="0" width="56"/>
    <col collapsed="false" customWidth="true" hidden="false" outlineLevel="0" max="4" min="4" style="0" width="28"/>
    <col collapsed="false" customWidth="true" hidden="false" outlineLevel="0" max="5" min="5" style="0" width="52"/>
    <col collapsed="false" customWidth="true" hidden="false" outlineLevel="0" max="6" min="6" style="0" width="12"/>
  </cols>
  <sheetData>
    <row r="1" customFormat="false" ht="19.7" hidden="false" customHeight="false" outlineLevel="0" collapsed="false">
      <c r="A1" s="35" t="s">
        <v>485</v>
      </c>
      <c r="B1" s="2"/>
      <c r="C1" s="2"/>
      <c r="D1" s="2"/>
      <c r="E1" s="2"/>
      <c r="F1" s="2"/>
    </row>
    <row r="2" customFormat="false" ht="15" hidden="false" customHeight="false" outlineLevel="0" collapsed="false">
      <c r="A2" s="36" t="s">
        <v>486</v>
      </c>
    </row>
    <row r="3" customFormat="false" ht="15" hidden="false" customHeight="false" outlineLevel="0" collapsed="false">
      <c r="A3" s="37" t="s">
        <v>286</v>
      </c>
      <c r="B3" s="37"/>
      <c r="C3" s="37"/>
      <c r="D3" s="37"/>
      <c r="E3" s="37"/>
      <c r="F3" s="37"/>
    </row>
    <row r="5" customFormat="false" ht="21.75" hidden="false" customHeight="true" outlineLevel="0" collapsed="false">
      <c r="A5" s="38" t="s">
        <v>487</v>
      </c>
      <c r="B5" s="5"/>
      <c r="C5" s="5"/>
      <c r="D5" s="5"/>
      <c r="E5" s="5"/>
      <c r="F5" s="5"/>
    </row>
    <row r="6" customFormat="false" ht="15" hidden="false" customHeight="false" outlineLevel="0" collapsed="false">
      <c r="A6" s="12" t="s">
        <v>488</v>
      </c>
      <c r="B6" s="12" t="s">
        <v>489</v>
      </c>
      <c r="C6" s="12" t="s">
        <v>490</v>
      </c>
      <c r="D6" s="12"/>
      <c r="E6" s="12"/>
      <c r="F6" s="12"/>
    </row>
    <row r="7" customFormat="false" ht="15" hidden="false" customHeight="false" outlineLevel="0" collapsed="false">
      <c r="A7" s="17" t="s">
        <v>67</v>
      </c>
      <c r="B7" s="19" t="n">
        <f aca="false">COUNTIFS('Shooting Schedule'!$N:$N,"24mm",'Shooting Schedule'!$E:$E,"Shot")</f>
        <v>3</v>
      </c>
      <c r="C7" s="20" t="s">
        <v>491</v>
      </c>
    </row>
    <row r="8" customFormat="false" ht="15" hidden="false" customHeight="false" outlineLevel="0" collapsed="false">
      <c r="A8" s="17" t="s">
        <v>126</v>
      </c>
      <c r="B8" s="19" t="n">
        <f aca="false">COUNTIFS('Shooting Schedule'!$N:$N,"28mm",'Shooting Schedule'!$E:$E,"Shot")</f>
        <v>2</v>
      </c>
      <c r="C8" s="20" t="s">
        <v>492</v>
      </c>
    </row>
    <row r="9" customFormat="false" ht="15" hidden="false" customHeight="false" outlineLevel="0" collapsed="false">
      <c r="A9" s="17" t="s">
        <v>156</v>
      </c>
      <c r="B9" s="19" t="n">
        <f aca="false">COUNTIFS('Shooting Schedule'!$N:$N,"32mm",'Shooting Schedule'!$E:$E,"Shot")</f>
        <v>3</v>
      </c>
      <c r="C9" s="20" t="s">
        <v>493</v>
      </c>
    </row>
    <row r="10" customFormat="false" ht="15" hidden="false" customHeight="false" outlineLevel="0" collapsed="false">
      <c r="A10" s="17" t="s">
        <v>80</v>
      </c>
      <c r="B10" s="19" t="n">
        <f aca="false">COUNTIFS('Shooting Schedule'!$N:$N,"35mm",'Shooting Schedule'!$E:$E,"Shot")</f>
        <v>14</v>
      </c>
      <c r="C10" s="20" t="s">
        <v>494</v>
      </c>
    </row>
    <row r="11" customFormat="false" ht="15" hidden="false" customHeight="false" outlineLevel="0" collapsed="false">
      <c r="A11" s="17" t="s">
        <v>108</v>
      </c>
      <c r="B11" s="19" t="n">
        <f aca="false">COUNTIFS('Shooting Schedule'!$N:$N,"40mm",'Shooting Schedule'!$E:$E,"Shot")</f>
        <v>8</v>
      </c>
      <c r="C11" s="20" t="s">
        <v>495</v>
      </c>
    </row>
    <row r="12" customFormat="false" ht="15" hidden="false" customHeight="false" outlineLevel="0" collapsed="false">
      <c r="A12" s="17" t="s">
        <v>152</v>
      </c>
      <c r="B12" s="19" t="n">
        <f aca="false">COUNTIFS('Shooting Schedule'!$N:$N,"45mm",'Shooting Schedule'!$E:$E,"Shot")</f>
        <v>1</v>
      </c>
      <c r="C12" s="20" t="s">
        <v>151</v>
      </c>
    </row>
    <row r="13" customFormat="false" ht="15" hidden="false" customHeight="false" outlineLevel="0" collapsed="false">
      <c r="A13" s="17" t="s">
        <v>75</v>
      </c>
      <c r="B13" s="19" t="n">
        <f aca="false">COUNTIFS('Shooting Schedule'!$N:$N,"50mm",'Shooting Schedule'!$E:$E,"Shot")</f>
        <v>12</v>
      </c>
      <c r="C13" s="20" t="s">
        <v>496</v>
      </c>
    </row>
    <row r="14" customFormat="false" ht="15" hidden="false" customHeight="false" outlineLevel="0" collapsed="false">
      <c r="A14" s="17" t="s">
        <v>116</v>
      </c>
      <c r="B14" s="19" t="n">
        <f aca="false">COUNTIFS('Shooting Schedule'!$N:$N,"60mm",'Shooting Schedule'!$E:$E,"Shot")</f>
        <v>1</v>
      </c>
      <c r="C14" s="20" t="s">
        <v>114</v>
      </c>
    </row>
    <row r="15" customFormat="false" ht="15" hidden="false" customHeight="false" outlineLevel="0" collapsed="false">
      <c r="A15" s="17" t="s">
        <v>105</v>
      </c>
      <c r="B15" s="19" t="n">
        <f aca="false">COUNTIFS('Shooting Schedule'!$N:$N,"65mm",'Shooting Schedule'!$E:$E,"Shot")</f>
        <v>1</v>
      </c>
      <c r="C15" s="20" t="s">
        <v>103</v>
      </c>
    </row>
    <row r="16" customFormat="false" ht="15" hidden="false" customHeight="false" outlineLevel="0" collapsed="false">
      <c r="A16" s="17" t="s">
        <v>228</v>
      </c>
      <c r="B16" s="19" t="n">
        <f aca="false">COUNTIFS('Shooting Schedule'!$N:$N,"70mm",'Shooting Schedule'!$E:$E,"Shot")</f>
        <v>1</v>
      </c>
      <c r="C16" s="20" t="s">
        <v>227</v>
      </c>
    </row>
    <row r="17" customFormat="false" ht="15" hidden="false" customHeight="false" outlineLevel="0" collapsed="false">
      <c r="A17" s="17" t="s">
        <v>111</v>
      </c>
      <c r="B17" s="19" t="n">
        <f aca="false">COUNTIFS('Shooting Schedule'!$N:$N,"85mm",'Shooting Schedule'!$E:$E,"Shot")</f>
        <v>1</v>
      </c>
      <c r="C17" s="20" t="s">
        <v>110</v>
      </c>
    </row>
    <row r="18" customFormat="false" ht="15" hidden="false" customHeight="false" outlineLevel="0" collapsed="false">
      <c r="A18" s="11" t="s">
        <v>29</v>
      </c>
      <c r="B18" s="11" t="n">
        <f aca="false">SUM(B7:B17)</f>
        <v>47</v>
      </c>
    </row>
    <row r="19" customFormat="false" ht="15" hidden="false" customHeight="false" outlineLevel="0" collapsed="false">
      <c r="A19" s="11" t="s">
        <v>497</v>
      </c>
    </row>
    <row r="20" customFormat="false" ht="15" hidden="false" customHeight="false" outlineLevel="0" collapsed="false">
      <c r="A20" s="34" t="s">
        <v>498</v>
      </c>
      <c r="B20" s="11" t="n">
        <f aca="false">COUNTIFS('Shooting Schedule'!$O:$O,"Steady cam",'Shooting Schedule'!$E:$E,"Shot")</f>
        <v>33</v>
      </c>
    </row>
    <row r="21" customFormat="false" ht="15" hidden="false" customHeight="false" outlineLevel="0" collapsed="false">
      <c r="A21" s="34" t="s">
        <v>215</v>
      </c>
      <c r="B21" s="11" t="n">
        <f aca="false">COUNTIFS('Shooting Schedule'!$O:$O,"Tripod",'Shooting Schedule'!$E:$E,"Shot")</f>
        <v>9</v>
      </c>
    </row>
    <row r="22" customFormat="false" ht="15" hidden="false" customHeight="false" outlineLevel="0" collapsed="false">
      <c r="A22" s="34" t="s">
        <v>137</v>
      </c>
      <c r="B22" s="11" t="n">
        <f aca="false">COUNTIFS('Shooting Schedule'!$O:$O,"Handheld",'Shooting Schedule'!$E:$E,"Shot")</f>
        <v>5</v>
      </c>
    </row>
    <row r="24" customFormat="false" ht="21.75" hidden="false" customHeight="true" outlineLevel="0" collapsed="false">
      <c r="A24" s="38" t="s">
        <v>499</v>
      </c>
      <c r="B24" s="5"/>
      <c r="C24" s="5"/>
      <c r="D24" s="5"/>
      <c r="E24" s="5"/>
      <c r="F24" s="5"/>
    </row>
    <row r="25" customFormat="false" ht="15" hidden="false" customHeight="false" outlineLevel="0" collapsed="false">
      <c r="A25" s="12" t="s">
        <v>374</v>
      </c>
      <c r="B25" s="12" t="s">
        <v>376</v>
      </c>
      <c r="C25" s="12" t="s">
        <v>289</v>
      </c>
      <c r="D25" s="12" t="s">
        <v>500</v>
      </c>
      <c r="E25" s="12" t="s">
        <v>56</v>
      </c>
      <c r="F25" s="12" t="s">
        <v>291</v>
      </c>
    </row>
    <row r="26" customFormat="false" ht="23.85" hidden="false" customHeight="false" outlineLevel="0" collapsed="false">
      <c r="A26" s="17" t="s">
        <v>501</v>
      </c>
      <c r="B26" s="17" t="s">
        <v>386</v>
      </c>
      <c r="C26" s="41" t="s">
        <v>502</v>
      </c>
      <c r="D26" s="20" t="s">
        <v>503</v>
      </c>
      <c r="E26" s="20" t="s">
        <v>504</v>
      </c>
      <c r="F26" s="39"/>
    </row>
    <row r="27" customFormat="false" ht="23.85" hidden="false" customHeight="false" outlineLevel="0" collapsed="false">
      <c r="A27" s="17" t="s">
        <v>501</v>
      </c>
      <c r="B27" s="17" t="s">
        <v>386</v>
      </c>
      <c r="C27" s="41" t="s">
        <v>505</v>
      </c>
      <c r="D27" s="20" t="s">
        <v>506</v>
      </c>
      <c r="E27" s="20" t="s">
        <v>507</v>
      </c>
      <c r="F27" s="39"/>
    </row>
    <row r="28" customFormat="false" ht="15" hidden="false" customHeight="false" outlineLevel="0" collapsed="false">
      <c r="A28" s="17" t="s">
        <v>501</v>
      </c>
      <c r="B28" s="17" t="s">
        <v>508</v>
      </c>
      <c r="C28" s="41" t="s">
        <v>509</v>
      </c>
      <c r="D28" s="20" t="s">
        <v>69</v>
      </c>
      <c r="E28" s="20" t="s">
        <v>510</v>
      </c>
      <c r="F28" s="39"/>
    </row>
    <row r="29" customFormat="false" ht="15" hidden="false" customHeight="false" outlineLevel="0" collapsed="false">
      <c r="A29" s="17" t="s">
        <v>501</v>
      </c>
      <c r="B29" s="17" t="s">
        <v>404</v>
      </c>
      <c r="C29" s="41" t="s">
        <v>511</v>
      </c>
      <c r="D29" s="20" t="s">
        <v>69</v>
      </c>
      <c r="E29" s="20" t="s">
        <v>512</v>
      </c>
      <c r="F29" s="39"/>
    </row>
    <row r="30" customFormat="false" ht="15" hidden="false" customHeight="false" outlineLevel="0" collapsed="false">
      <c r="A30" s="17" t="s">
        <v>501</v>
      </c>
      <c r="B30" s="17" t="s">
        <v>513</v>
      </c>
      <c r="C30" s="41" t="s">
        <v>514</v>
      </c>
      <c r="D30" s="20" t="s">
        <v>69</v>
      </c>
      <c r="E30" s="20"/>
      <c r="F30" s="39"/>
    </row>
    <row r="31" customFormat="false" ht="15" hidden="false" customHeight="false" outlineLevel="0" collapsed="false">
      <c r="A31" s="17" t="s">
        <v>501</v>
      </c>
      <c r="B31" s="17" t="s">
        <v>515</v>
      </c>
      <c r="C31" s="41" t="s">
        <v>516</v>
      </c>
      <c r="D31" s="20" t="s">
        <v>69</v>
      </c>
      <c r="E31" s="20" t="s">
        <v>517</v>
      </c>
      <c r="F31" s="39"/>
    </row>
    <row r="32" customFormat="false" ht="23.85" hidden="false" customHeight="false" outlineLevel="0" collapsed="false">
      <c r="A32" s="17" t="s">
        <v>518</v>
      </c>
      <c r="B32" s="17" t="s">
        <v>436</v>
      </c>
      <c r="C32" s="41" t="s">
        <v>519</v>
      </c>
      <c r="D32" s="20" t="s">
        <v>520</v>
      </c>
      <c r="E32" s="20" t="s">
        <v>521</v>
      </c>
      <c r="F32" s="39"/>
    </row>
    <row r="33" customFormat="false" ht="15" hidden="false" customHeight="false" outlineLevel="0" collapsed="false">
      <c r="A33" s="17" t="s">
        <v>518</v>
      </c>
      <c r="B33" s="17" t="s">
        <v>386</v>
      </c>
      <c r="C33" s="41" t="s">
        <v>522</v>
      </c>
      <c r="D33" s="20" t="s">
        <v>493</v>
      </c>
      <c r="E33" s="20" t="s">
        <v>523</v>
      </c>
      <c r="F33" s="39"/>
    </row>
    <row r="34" customFormat="false" ht="23.85" hidden="false" customHeight="false" outlineLevel="0" collapsed="false">
      <c r="A34" s="17" t="s">
        <v>518</v>
      </c>
      <c r="B34" s="17" t="s">
        <v>386</v>
      </c>
      <c r="C34" s="41" t="s">
        <v>524</v>
      </c>
      <c r="D34" s="20" t="s">
        <v>525</v>
      </c>
      <c r="E34" s="20" t="s">
        <v>526</v>
      </c>
      <c r="F34" s="39"/>
    </row>
    <row r="35" customFormat="false" ht="15" hidden="false" customHeight="false" outlineLevel="0" collapsed="false">
      <c r="A35" s="17" t="s">
        <v>518</v>
      </c>
      <c r="B35" s="17" t="s">
        <v>386</v>
      </c>
      <c r="C35" s="41" t="s">
        <v>527</v>
      </c>
      <c r="D35" s="20" t="s">
        <v>528</v>
      </c>
      <c r="E35" s="20" t="s">
        <v>529</v>
      </c>
      <c r="F35" s="39"/>
    </row>
    <row r="36" customFormat="false" ht="23.85" hidden="false" customHeight="false" outlineLevel="0" collapsed="false">
      <c r="A36" s="17" t="s">
        <v>518</v>
      </c>
      <c r="B36" s="17" t="s">
        <v>436</v>
      </c>
      <c r="C36" s="41" t="s">
        <v>530</v>
      </c>
      <c r="D36" s="20" t="s">
        <v>482</v>
      </c>
      <c r="E36" s="20" t="s">
        <v>531</v>
      </c>
      <c r="F36" s="39"/>
    </row>
    <row r="37" customFormat="false" ht="15" hidden="false" customHeight="false" outlineLevel="0" collapsed="false">
      <c r="A37" s="17" t="s">
        <v>532</v>
      </c>
      <c r="B37" s="17" t="s">
        <v>386</v>
      </c>
      <c r="C37" s="41" t="s">
        <v>533</v>
      </c>
      <c r="D37" s="20" t="s">
        <v>534</v>
      </c>
      <c r="E37" s="20" t="s">
        <v>535</v>
      </c>
      <c r="F37" s="39"/>
    </row>
    <row r="38" customFormat="false" ht="15" hidden="false" customHeight="false" outlineLevel="0" collapsed="false">
      <c r="A38" s="17" t="s">
        <v>532</v>
      </c>
      <c r="B38" s="17" t="s">
        <v>386</v>
      </c>
      <c r="C38" s="41" t="s">
        <v>536</v>
      </c>
      <c r="D38" s="20" t="s">
        <v>537</v>
      </c>
      <c r="E38" s="20" t="s">
        <v>538</v>
      </c>
      <c r="F38" s="39"/>
    </row>
    <row r="39" customFormat="false" ht="15" hidden="false" customHeight="false" outlineLevel="0" collapsed="false">
      <c r="A39" s="17" t="s">
        <v>532</v>
      </c>
      <c r="B39" s="17" t="s">
        <v>386</v>
      </c>
      <c r="C39" s="41" t="s">
        <v>539</v>
      </c>
      <c r="D39" s="20" t="s">
        <v>540</v>
      </c>
      <c r="E39" s="20" t="s">
        <v>541</v>
      </c>
      <c r="F39" s="39"/>
    </row>
    <row r="40" customFormat="false" ht="23.85" hidden="false" customHeight="false" outlineLevel="0" collapsed="false">
      <c r="A40" s="17" t="s">
        <v>532</v>
      </c>
      <c r="B40" s="17" t="s">
        <v>386</v>
      </c>
      <c r="C40" s="41" t="s">
        <v>542</v>
      </c>
      <c r="D40" s="20" t="s">
        <v>543</v>
      </c>
      <c r="E40" s="20" t="s">
        <v>544</v>
      </c>
      <c r="F40" s="39"/>
    </row>
    <row r="41" customFormat="false" ht="15" hidden="false" customHeight="false" outlineLevel="0" collapsed="false">
      <c r="A41" s="17" t="s">
        <v>545</v>
      </c>
      <c r="B41" s="17" t="s">
        <v>351</v>
      </c>
      <c r="C41" s="41" t="s">
        <v>546</v>
      </c>
      <c r="D41" s="20" t="s">
        <v>547</v>
      </c>
      <c r="E41" s="20" t="s">
        <v>548</v>
      </c>
      <c r="F41" s="39"/>
    </row>
    <row r="42" customFormat="false" ht="23.85" hidden="false" customHeight="false" outlineLevel="0" collapsed="false">
      <c r="A42" s="17" t="s">
        <v>545</v>
      </c>
      <c r="B42" s="17" t="s">
        <v>351</v>
      </c>
      <c r="C42" s="41" t="s">
        <v>549</v>
      </c>
      <c r="D42" s="20" t="s">
        <v>550</v>
      </c>
      <c r="E42" s="20" t="s">
        <v>551</v>
      </c>
      <c r="F42" s="39"/>
    </row>
    <row r="43" customFormat="false" ht="15" hidden="false" customHeight="false" outlineLevel="0" collapsed="false">
      <c r="A43" s="17" t="s">
        <v>545</v>
      </c>
      <c r="B43" s="17" t="s">
        <v>351</v>
      </c>
      <c r="C43" s="41" t="s">
        <v>552</v>
      </c>
      <c r="D43" s="20" t="s">
        <v>553</v>
      </c>
      <c r="E43" s="20" t="s">
        <v>554</v>
      </c>
      <c r="F43" s="39"/>
    </row>
    <row r="44" customFormat="false" ht="23.85" hidden="false" customHeight="false" outlineLevel="0" collapsed="false">
      <c r="A44" s="17" t="s">
        <v>545</v>
      </c>
      <c r="B44" s="17" t="s">
        <v>395</v>
      </c>
      <c r="C44" s="41" t="s">
        <v>555</v>
      </c>
      <c r="D44" s="20" t="s">
        <v>556</v>
      </c>
      <c r="E44" s="20" t="s">
        <v>557</v>
      </c>
      <c r="F44" s="39"/>
    </row>
    <row r="45" customFormat="false" ht="15" hidden="false" customHeight="false" outlineLevel="0" collapsed="false">
      <c r="A45" s="17" t="s">
        <v>545</v>
      </c>
      <c r="B45" s="17" t="s">
        <v>407</v>
      </c>
      <c r="C45" s="41" t="s">
        <v>558</v>
      </c>
      <c r="D45" s="20" t="s">
        <v>559</v>
      </c>
      <c r="E45" s="20" t="s">
        <v>560</v>
      </c>
      <c r="F45" s="39"/>
    </row>
    <row r="46" customFormat="false" ht="15" hidden="false" customHeight="false" outlineLevel="0" collapsed="false">
      <c r="A46" s="17" t="s">
        <v>545</v>
      </c>
      <c r="B46" s="17" t="s">
        <v>3</v>
      </c>
      <c r="C46" s="41" t="s">
        <v>561</v>
      </c>
      <c r="D46" s="20" t="s">
        <v>562</v>
      </c>
      <c r="E46" s="20" t="s">
        <v>563</v>
      </c>
      <c r="F46" s="39"/>
    </row>
    <row r="47" customFormat="false" ht="23.85" hidden="false" customHeight="false" outlineLevel="0" collapsed="false">
      <c r="A47" s="17" t="s">
        <v>545</v>
      </c>
      <c r="B47" s="17" t="s">
        <v>351</v>
      </c>
      <c r="C47" s="41" t="s">
        <v>564</v>
      </c>
      <c r="D47" s="20" t="s">
        <v>565</v>
      </c>
      <c r="E47" s="20" t="s">
        <v>566</v>
      </c>
      <c r="F47" s="39"/>
    </row>
    <row r="48" customFormat="false" ht="15" hidden="false" customHeight="false" outlineLevel="0" collapsed="false">
      <c r="A48" s="17" t="s">
        <v>545</v>
      </c>
      <c r="B48" s="17" t="s">
        <v>386</v>
      </c>
      <c r="C48" s="41" t="s">
        <v>567</v>
      </c>
      <c r="D48" s="20" t="s">
        <v>568</v>
      </c>
      <c r="E48" s="20" t="s">
        <v>569</v>
      </c>
      <c r="F48" s="39"/>
    </row>
    <row r="49" customFormat="false" ht="15" hidden="false" customHeight="false" outlineLevel="0" collapsed="false">
      <c r="A49" s="17" t="s">
        <v>570</v>
      </c>
      <c r="B49" s="17" t="s">
        <v>404</v>
      </c>
      <c r="C49" s="41" t="s">
        <v>571</v>
      </c>
      <c r="D49" s="20" t="s">
        <v>69</v>
      </c>
      <c r="E49" s="20"/>
      <c r="F49" s="39"/>
    </row>
    <row r="50" customFormat="false" ht="15" hidden="false" customHeight="false" outlineLevel="0" collapsed="false">
      <c r="A50" s="17" t="s">
        <v>570</v>
      </c>
      <c r="B50" s="17" t="s">
        <v>409</v>
      </c>
      <c r="C50" s="41" t="s">
        <v>572</v>
      </c>
      <c r="D50" s="20" t="s">
        <v>69</v>
      </c>
      <c r="E50" s="20" t="s">
        <v>573</v>
      </c>
      <c r="F50" s="39"/>
    </row>
    <row r="51" customFormat="false" ht="15" hidden="false" customHeight="false" outlineLevel="0" collapsed="false">
      <c r="A51" s="17" t="s">
        <v>570</v>
      </c>
      <c r="B51" s="17" t="s">
        <v>574</v>
      </c>
      <c r="C51" s="41" t="s">
        <v>575</v>
      </c>
      <c r="D51" s="20" t="s">
        <v>69</v>
      </c>
      <c r="E51" s="20" t="s">
        <v>576</v>
      </c>
      <c r="F51" s="39"/>
    </row>
    <row r="52" customFormat="false" ht="15" hidden="false" customHeight="false" outlineLevel="0" collapsed="false">
      <c r="A52" s="17" t="s">
        <v>570</v>
      </c>
      <c r="B52" s="17" t="s">
        <v>515</v>
      </c>
      <c r="C52" s="41" t="s">
        <v>577</v>
      </c>
      <c r="D52" s="20" t="s">
        <v>578</v>
      </c>
      <c r="E52" s="20"/>
      <c r="F52" s="39"/>
    </row>
    <row r="53" customFormat="false" ht="15" hidden="false" customHeight="false" outlineLevel="0" collapsed="false">
      <c r="A53" s="17" t="s">
        <v>570</v>
      </c>
      <c r="B53" s="17" t="s">
        <v>515</v>
      </c>
      <c r="C53" s="41" t="s">
        <v>579</v>
      </c>
      <c r="D53" s="20" t="s">
        <v>580</v>
      </c>
      <c r="E53" s="20"/>
      <c r="F53" s="39"/>
    </row>
    <row r="54" customFormat="false" ht="15" hidden="false" customHeight="false" outlineLevel="0" collapsed="false">
      <c r="A54" s="17" t="s">
        <v>570</v>
      </c>
      <c r="B54" s="17" t="s">
        <v>581</v>
      </c>
      <c r="C54" s="41" t="s">
        <v>582</v>
      </c>
      <c r="D54" s="20" t="s">
        <v>583</v>
      </c>
      <c r="E54" s="20" t="s">
        <v>584</v>
      </c>
      <c r="F54" s="39"/>
    </row>
    <row r="55" customFormat="false" ht="15" hidden="false" customHeight="false" outlineLevel="0" collapsed="false">
      <c r="A55" s="17" t="s">
        <v>570</v>
      </c>
      <c r="B55" s="17" t="s">
        <v>515</v>
      </c>
      <c r="C55" s="41" t="s">
        <v>585</v>
      </c>
      <c r="D55" s="20" t="s">
        <v>69</v>
      </c>
      <c r="E55" s="20"/>
      <c r="F55" s="39"/>
    </row>
    <row r="56" customFormat="false" ht="15" hidden="false" customHeight="false" outlineLevel="0" collapsed="false">
      <c r="A56" s="17" t="s">
        <v>586</v>
      </c>
      <c r="B56" s="17" t="s">
        <v>587</v>
      </c>
      <c r="C56" s="41" t="s">
        <v>588</v>
      </c>
      <c r="D56" s="20" t="s">
        <v>69</v>
      </c>
      <c r="E56" s="20" t="s">
        <v>589</v>
      </c>
      <c r="F56" s="39"/>
    </row>
    <row r="57" customFormat="false" ht="23.85" hidden="false" customHeight="false" outlineLevel="0" collapsed="false">
      <c r="A57" s="17" t="s">
        <v>586</v>
      </c>
      <c r="B57" s="17" t="s">
        <v>386</v>
      </c>
      <c r="C57" s="41" t="s">
        <v>590</v>
      </c>
      <c r="D57" s="20" t="s">
        <v>591</v>
      </c>
      <c r="E57" s="20" t="s">
        <v>592</v>
      </c>
      <c r="F57" s="39"/>
    </row>
    <row r="58" customFormat="false" ht="15" hidden="false" customHeight="false" outlineLevel="0" collapsed="false">
      <c r="A58" s="17" t="s">
        <v>593</v>
      </c>
      <c r="B58" s="17" t="s">
        <v>386</v>
      </c>
      <c r="C58" s="41" t="s">
        <v>594</v>
      </c>
      <c r="D58" s="20" t="s">
        <v>595</v>
      </c>
      <c r="E58" s="20"/>
      <c r="F58" s="39"/>
    </row>
    <row r="59" customFormat="false" ht="15" hidden="false" customHeight="false" outlineLevel="0" collapsed="false">
      <c r="A59" s="17" t="s">
        <v>593</v>
      </c>
      <c r="B59" s="17" t="s">
        <v>395</v>
      </c>
      <c r="C59" s="41" t="s">
        <v>596</v>
      </c>
      <c r="D59" s="20" t="s">
        <v>597</v>
      </c>
      <c r="E59" s="20"/>
      <c r="F59" s="39"/>
    </row>
    <row r="60" customFormat="false" ht="15" hidden="false" customHeight="false" outlineLevel="0" collapsed="false">
      <c r="A60" s="17" t="s">
        <v>593</v>
      </c>
      <c r="B60" s="17" t="s">
        <v>386</v>
      </c>
      <c r="C60" s="41" t="s">
        <v>598</v>
      </c>
      <c r="D60" s="20" t="s">
        <v>69</v>
      </c>
      <c r="E60" s="20" t="s">
        <v>599</v>
      </c>
      <c r="F60" s="39"/>
    </row>
    <row r="61" customFormat="false" ht="15" hidden="false" customHeight="false" outlineLevel="0" collapsed="false">
      <c r="A61" s="17" t="s">
        <v>593</v>
      </c>
      <c r="B61" s="17" t="s">
        <v>386</v>
      </c>
      <c r="C61" s="41" t="s">
        <v>600</v>
      </c>
      <c r="D61" s="20" t="s">
        <v>155</v>
      </c>
      <c r="E61" s="20" t="s">
        <v>601</v>
      </c>
      <c r="F61" s="39"/>
    </row>
    <row r="62" customFormat="false" ht="15" hidden="false" customHeight="false" outlineLevel="0" collapsed="false">
      <c r="A62" s="17" t="s">
        <v>593</v>
      </c>
      <c r="B62" s="17" t="s">
        <v>69</v>
      </c>
      <c r="C62" s="41" t="s">
        <v>602</v>
      </c>
      <c r="D62" s="20" t="s">
        <v>603</v>
      </c>
      <c r="E62" s="20" t="s">
        <v>604</v>
      </c>
      <c r="F62" s="39"/>
    </row>
    <row r="63" customFormat="false" ht="15" hidden="false" customHeight="false" outlineLevel="0" collapsed="false">
      <c r="A63" s="17" t="s">
        <v>605</v>
      </c>
      <c r="B63" s="17" t="s">
        <v>606</v>
      </c>
      <c r="C63" s="41" t="s">
        <v>607</v>
      </c>
      <c r="D63" s="20" t="s">
        <v>69</v>
      </c>
      <c r="E63" s="20"/>
      <c r="F63" s="39"/>
    </row>
    <row r="64" customFormat="false" ht="15" hidden="false" customHeight="false" outlineLevel="0" collapsed="false">
      <c r="A64" s="17" t="s">
        <v>605</v>
      </c>
      <c r="B64" s="17" t="s">
        <v>386</v>
      </c>
      <c r="C64" s="41" t="s">
        <v>608</v>
      </c>
      <c r="D64" s="20" t="s">
        <v>69</v>
      </c>
      <c r="E64" s="20"/>
      <c r="F64" s="39"/>
    </row>
  </sheetData>
  <mergeCells count="1">
    <mergeCell ref="A3:F3"/>
  </mergeCells>
  <dataValidations count="1">
    <dataValidation allowBlank="true" errorStyle="stop" operator="between" showDropDown="false" showErrorMessage="false" showInputMessage="false" sqref="F26:F64" type="list">
      <formula1>"Need,Sourced,Rented,Pulled,On Set"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2026-10-12T14:54:14Z</dcterms:created>
  <dc:creator>openpyxl</dc:creator>
  <dc:description/>
  <dc:language>en-US</dc:language>
  <cp:lastModifiedBy/>
  <dcterms:modified xsi:type="dcterms:W3CDTF">2026-10-12T14:54:14Z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